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ntina.mulchi\Downloads\"/>
    </mc:Choice>
  </mc:AlternateContent>
  <xr:revisionPtr revIDLastSave="0" documentId="13_ncr:1_{DFEBD584-F197-4B5B-A3E9-115EEAFB5FF5}" xr6:coauthVersionLast="47" xr6:coauthVersionMax="47" xr10:uidLastSave="{00000000-0000-0000-0000-000000000000}"/>
  <bookViews>
    <workbookView xWindow="20370" yWindow="-4710" windowWidth="29040" windowHeight="15720" tabRatio="767" firstSheet="4" activeTab="4" xr2:uid="{00000000-000D-0000-FFFF-FFFF00000000}"/>
  </bookViews>
  <sheets>
    <sheet name="Proyecto de Drenaje" sheetId="9" state="hidden" r:id="rId1"/>
    <sheet name="Proyectos de Organizaciones" sheetId="8" state="hidden" r:id="rId2"/>
    <sheet name="Proyectos de Tecnificación" sheetId="5" state="hidden" r:id="rId3"/>
    <sheet name="Obras Civiles" sheetId="2" state="hidden" r:id="rId4"/>
    <sheet name="Caseta de Riego" sheetId="17" r:id="rId5"/>
  </sheets>
  <externalReferences>
    <externalReference r:id="rId6"/>
    <externalReference r:id="rId7"/>
    <externalReference r:id="rId8"/>
  </externalReferences>
  <definedNames>
    <definedName name="_xlnm.Print_Area" localSheetId="4">'Caseta de Riego'!$A$1:$H$55</definedName>
    <definedName name="_xlnm.Print_Area" localSheetId="0">'Proyecto de Drenaje'!$A$1:$L$37</definedName>
    <definedName name="_xlnm.Print_Area" localSheetId="1">'Proyectos de Organizaciones'!$A$1:$L$44</definedName>
    <definedName name="_xlnm.Print_Area" localSheetId="2">'Proyectos de Tecnificación'!$A$1:$L$42</definedName>
    <definedName name="_xlnm.Database" localSheetId="4">'[1]Elementos de Riego'!#REF!</definedName>
    <definedName name="_xlnm.Database">'[1]Elementos de Riego'!#REF!</definedName>
    <definedName name="cred" localSheetId="4">#REF!</definedName>
    <definedName name="cred">#REF!</definedName>
    <definedName name="CREDITICIA" localSheetId="4">'[2]1. Carátula '!#REF!</definedName>
    <definedName name="CREDITICIA">'[2]1. Carátula '!#REF!</definedName>
    <definedName name="MEDIDA" localSheetId="4">#REF!</definedName>
    <definedName name="MEDIDA">#REF!</definedName>
    <definedName name="MEDIDAS" localSheetId="4">#REF!</definedName>
    <definedName name="MEDIDAS">#REF!</definedName>
    <definedName name="MES" localSheetId="4">#REF!</definedName>
    <definedName name="MES">#REF!</definedName>
    <definedName name="POSTULACION" localSheetId="4">'[2]1. Carátula '!#REF!</definedName>
    <definedName name="POSTULACION">'[2]1. Carátula '!#REF!</definedName>
    <definedName name="UNIDADES" localSheetId="4">#REF!</definedName>
    <definedName name="UNIDADES">#REF!</definedName>
    <definedName name="w" localSheetId="4">'[3]6. Costos SIN Proyecto'!#REF!</definedName>
    <definedName name="w">'[3]6. Costos SIN Proyecto'!#REF!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2" i="17" l="1"/>
  <c r="G48" i="17"/>
  <c r="G47" i="17"/>
  <c r="G46" i="17"/>
  <c r="G45" i="17"/>
  <c r="G44" i="17"/>
  <c r="G43" i="17"/>
  <c r="G42" i="17"/>
  <c r="G41" i="17"/>
  <c r="G40" i="17"/>
  <c r="G39" i="17"/>
  <c r="G38" i="17"/>
  <c r="G37" i="17"/>
  <c r="G36" i="17"/>
  <c r="G35" i="17"/>
  <c r="G34" i="17"/>
  <c r="G33" i="17"/>
  <c r="G15" i="17"/>
  <c r="G49" i="17" l="1"/>
  <c r="H50" i="17"/>
  <c r="G7" i="17"/>
  <c r="G8" i="17"/>
  <c r="G9" i="17"/>
  <c r="G10" i="17"/>
  <c r="G11" i="17"/>
  <c r="G12" i="17"/>
  <c r="G13" i="17"/>
  <c r="G14" i="17"/>
  <c r="G16" i="17"/>
  <c r="G17" i="17"/>
  <c r="G18" i="17"/>
  <c r="G19" i="17"/>
  <c r="G20" i="17"/>
  <c r="G21" i="17"/>
  <c r="G22" i="17" l="1"/>
  <c r="I5" i="9" l="1"/>
  <c r="I14" i="9" s="1"/>
  <c r="I6" i="9"/>
  <c r="I7" i="9"/>
  <c r="I8" i="9"/>
  <c r="I9" i="9"/>
  <c r="I10" i="9"/>
  <c r="I11" i="9"/>
  <c r="O11" i="9"/>
  <c r="I12" i="9"/>
  <c r="I13" i="9"/>
  <c r="J13" i="9"/>
  <c r="H14" i="9"/>
  <c r="H15" i="9"/>
  <c r="I15" i="9"/>
  <c r="H17" i="9"/>
  <c r="I17" i="9"/>
  <c r="I19" i="9" s="1"/>
  <c r="I18" i="9"/>
  <c r="H19" i="9"/>
  <c r="O19" i="9"/>
  <c r="I21" i="9"/>
  <c r="J21" i="9"/>
  <c r="I22" i="9"/>
  <c r="I25" i="9" s="1"/>
  <c r="J22" i="9"/>
  <c r="I23" i="9"/>
  <c r="I24" i="9"/>
  <c r="J24" i="9"/>
  <c r="H25" i="9"/>
  <c r="H31" i="9" s="1"/>
  <c r="I27" i="9"/>
  <c r="I30" i="9" s="1"/>
  <c r="K30" i="9" s="1"/>
  <c r="I28" i="9"/>
  <c r="I29" i="9"/>
  <c r="O29" i="9"/>
  <c r="Q29" i="9" s="1"/>
  <c r="H30" i="9"/>
  <c r="H35" i="9"/>
  <c r="O30" i="9"/>
  <c r="O31" i="9"/>
  <c r="J31" i="9"/>
  <c r="P31" i="9"/>
  <c r="P40" i="9"/>
  <c r="P42" i="9" s="1"/>
  <c r="Q40" i="9"/>
  <c r="Q41" i="9" s="1"/>
  <c r="P41" i="9"/>
  <c r="I5" i="8"/>
  <c r="I21" i="8" s="1"/>
  <c r="I6" i="8"/>
  <c r="I7" i="8"/>
  <c r="I8" i="8"/>
  <c r="I9" i="8"/>
  <c r="I10" i="8"/>
  <c r="I11" i="8"/>
  <c r="I12" i="8"/>
  <c r="I13" i="8"/>
  <c r="I14" i="8"/>
  <c r="I15" i="8"/>
  <c r="I16" i="8"/>
  <c r="I17" i="8"/>
  <c r="O17" i="8"/>
  <c r="I18" i="8"/>
  <c r="I19" i="8"/>
  <c r="J19" i="8"/>
  <c r="I20" i="8"/>
  <c r="O20" i="8"/>
  <c r="H21" i="8"/>
  <c r="O37" i="8" s="1"/>
  <c r="I22" i="8"/>
  <c r="H24" i="8"/>
  <c r="H26" i="8"/>
  <c r="P38" i="8" s="1"/>
  <c r="I24" i="8"/>
  <c r="I25" i="8"/>
  <c r="I26" i="8" s="1"/>
  <c r="I28" i="8"/>
  <c r="J28" i="8"/>
  <c r="I29" i="8"/>
  <c r="J29" i="8"/>
  <c r="I30" i="8"/>
  <c r="I31" i="8"/>
  <c r="I32" i="8" s="1"/>
  <c r="J31" i="8"/>
  <c r="H32" i="8"/>
  <c r="I34" i="8"/>
  <c r="I37" i="8" s="1"/>
  <c r="K37" i="8" s="1"/>
  <c r="I35" i="8"/>
  <c r="I36" i="8"/>
  <c r="O36" i="8"/>
  <c r="H37" i="8"/>
  <c r="J37" i="8" s="1"/>
  <c r="O38" i="8"/>
  <c r="H42" i="8"/>
  <c r="P47" i="8"/>
  <c r="P48" i="8"/>
  <c r="P49" i="8"/>
  <c r="P51" i="8" s="1"/>
  <c r="I5" i="5"/>
  <c r="I25" i="5" s="1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O22" i="5"/>
  <c r="Q22" i="5" s="1"/>
  <c r="R22" i="5" s="1"/>
  <c r="S22" i="5" s="1"/>
  <c r="I23" i="5"/>
  <c r="I24" i="5"/>
  <c r="O24" i="5"/>
  <c r="Q24" i="5" s="1"/>
  <c r="R24" i="5" s="1"/>
  <c r="S24" i="5" s="1"/>
  <c r="H25" i="5"/>
  <c r="O25" i="5"/>
  <c r="H27" i="5"/>
  <c r="H29" i="5"/>
  <c r="P36" i="5"/>
  <c r="J36" i="5" s="1"/>
  <c r="I27" i="5"/>
  <c r="I29" i="5" s="1"/>
  <c r="I28" i="5"/>
  <c r="O29" i="5"/>
  <c r="I31" i="5"/>
  <c r="J31" i="5"/>
  <c r="I32" i="5"/>
  <c r="I35" i="5" s="1"/>
  <c r="J32" i="5"/>
  <c r="I33" i="5"/>
  <c r="I34" i="5"/>
  <c r="J34" i="5"/>
  <c r="H35" i="5"/>
  <c r="O36" i="5"/>
  <c r="H40" i="5"/>
  <c r="P46" i="5"/>
  <c r="P47" i="5"/>
  <c r="Q49" i="5" s="1"/>
  <c r="Q50" i="5" s="1"/>
  <c r="F6" i="2"/>
  <c r="F7" i="2"/>
  <c r="F70" i="2" s="1"/>
  <c r="F8" i="2"/>
  <c r="F9" i="2"/>
  <c r="F10" i="2"/>
  <c r="F14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7" i="2"/>
  <c r="F38" i="2"/>
  <c r="F39" i="2"/>
  <c r="F40" i="2"/>
  <c r="F41" i="2"/>
  <c r="F42" i="2"/>
  <c r="F43" i="2"/>
  <c r="F44" i="2"/>
  <c r="F48" i="2"/>
  <c r="F49" i="2"/>
  <c r="F50" i="2"/>
  <c r="F51" i="2"/>
  <c r="F52" i="2"/>
  <c r="F53" i="2"/>
  <c r="F54" i="2"/>
  <c r="F55" i="2"/>
  <c r="F56" i="2"/>
  <c r="F57" i="2"/>
  <c r="F58" i="2"/>
  <c r="F62" i="2"/>
  <c r="F63" i="2"/>
  <c r="F64" i="2"/>
  <c r="F65" i="2"/>
  <c r="F66" i="2"/>
  <c r="F67" i="2"/>
  <c r="Q45" i="5"/>
  <c r="Q47" i="5"/>
  <c r="Q46" i="5"/>
  <c r="H36" i="5"/>
  <c r="J30" i="9"/>
  <c r="O23" i="5"/>
  <c r="J1" i="5"/>
  <c r="I42" i="5"/>
  <c r="I31" i="9" l="1"/>
  <c r="J32" i="9" s="1"/>
  <c r="I38" i="8"/>
  <c r="J39" i="8" s="1"/>
  <c r="Q36" i="8"/>
  <c r="P44" i="9"/>
  <c r="Q44" i="9"/>
  <c r="Q45" i="9" s="1"/>
  <c r="I36" i="5"/>
  <c r="J37" i="5" s="1"/>
  <c r="J38" i="8"/>
  <c r="L37" i="8"/>
  <c r="L30" i="9"/>
  <c r="I37" i="9"/>
  <c r="O13" i="9"/>
  <c r="J1" i="9"/>
  <c r="J23" i="5"/>
  <c r="R29" i="9"/>
  <c r="S29" i="9" s="1"/>
  <c r="P49" i="5"/>
  <c r="O26" i="8"/>
  <c r="O21" i="8"/>
  <c r="J24" i="5"/>
  <c r="Q51" i="8"/>
  <c r="Q52" i="8" s="1"/>
  <c r="Q42" i="9"/>
  <c r="R36" i="8"/>
  <c r="S36" i="8" s="1"/>
  <c r="H22" i="8"/>
  <c r="H38" i="8" s="1"/>
  <c r="Q47" i="8"/>
  <c r="I44" i="8" l="1"/>
  <c r="J1" i="8"/>
  <c r="O19" i="8"/>
  <c r="Q11" i="9"/>
  <c r="R11" i="9" s="1"/>
  <c r="S11" i="9" s="1"/>
  <c r="J11" i="9"/>
  <c r="Q49" i="8"/>
  <c r="Q48" i="8"/>
  <c r="J20" i="8"/>
  <c r="Q20" i="8"/>
  <c r="R20" i="8" s="1"/>
  <c r="S20" i="8" s="1"/>
  <c r="Q17" i="8" l="1"/>
  <c r="R17" i="8" s="1"/>
  <c r="S17" i="8" s="1"/>
  <c r="J17" i="8"/>
  <c r="G6" i="17"/>
  <c r="H23" i="17" l="1"/>
</calcChain>
</file>

<file path=xl/sharedStrings.xml><?xml version="1.0" encoding="utf-8"?>
<sst xmlns="http://schemas.openxmlformats.org/spreadsheetml/2006/main" count="411" uniqueCount="183">
  <si>
    <t>Item</t>
  </si>
  <si>
    <t xml:space="preserve">Valor unitario </t>
  </si>
  <si>
    <t>Total</t>
  </si>
  <si>
    <t>Subtotal</t>
  </si>
  <si>
    <t>m</t>
  </si>
  <si>
    <t>Cant.</t>
  </si>
  <si>
    <t>Unid.</t>
  </si>
  <si>
    <t>COSTOS DE EJECUCIÓN DE OBRAS</t>
  </si>
  <si>
    <t>PRESUPUESTO DETALLADO OBRAS CIVILES</t>
  </si>
  <si>
    <t>Código</t>
  </si>
  <si>
    <t>Designación</t>
  </si>
  <si>
    <t>Unidad</t>
  </si>
  <si>
    <t>Cantidad</t>
  </si>
  <si>
    <t>Precio Unitario</t>
  </si>
  <si>
    <t>Instalación de faenas</t>
  </si>
  <si>
    <t>A.03</t>
  </si>
  <si>
    <t>bodega</t>
  </si>
  <si>
    <r>
      <t>m</t>
    </r>
    <r>
      <rPr>
        <vertAlign val="superscript"/>
        <sz val="10"/>
        <rFont val="Arial"/>
        <family val="2"/>
      </rPr>
      <t>2</t>
    </r>
  </si>
  <si>
    <t>A.05</t>
  </si>
  <si>
    <t>baños</t>
  </si>
  <si>
    <t>uni</t>
  </si>
  <si>
    <t>A.08</t>
  </si>
  <si>
    <t>Cuidador</t>
  </si>
  <si>
    <t>día</t>
  </si>
  <si>
    <t>A.07</t>
  </si>
  <si>
    <t>Letrero Obra</t>
  </si>
  <si>
    <t>gl</t>
  </si>
  <si>
    <t>C.08</t>
  </si>
  <si>
    <t>Mejoramiento camino</t>
  </si>
  <si>
    <r>
      <t>m</t>
    </r>
    <r>
      <rPr>
        <vertAlign val="superscript"/>
        <sz val="10"/>
        <rFont val="Arial"/>
        <family val="2"/>
      </rPr>
      <t>3</t>
    </r>
  </si>
  <si>
    <t>Ensayos</t>
  </si>
  <si>
    <t>Q.02</t>
  </si>
  <si>
    <t>Ensayos hormigones</t>
  </si>
  <si>
    <t>Obra 1: Revestimiento L=410 m</t>
  </si>
  <si>
    <t>D.01</t>
  </si>
  <si>
    <t>Hormigón H25</t>
  </si>
  <si>
    <t>F.02</t>
  </si>
  <si>
    <t xml:space="preserve">Enfierradura A63-42H </t>
  </si>
  <si>
    <t>kg</t>
  </si>
  <si>
    <t>C.04</t>
  </si>
  <si>
    <t>Cama de Ripio</t>
  </si>
  <si>
    <t>E.01</t>
  </si>
  <si>
    <t>Moldaje 6 usos</t>
  </si>
  <si>
    <t>E.02</t>
  </si>
  <si>
    <t>Desmolda</t>
  </si>
  <si>
    <t>D.04</t>
  </si>
  <si>
    <t>Antisol</t>
  </si>
  <si>
    <t>U.01</t>
  </si>
  <si>
    <t>Juntas De Dilatación</t>
  </si>
  <si>
    <t>C.01</t>
  </si>
  <si>
    <t>Limpieza y despeje</t>
  </si>
  <si>
    <t>C.05</t>
  </si>
  <si>
    <t>Excavación a maquina</t>
  </si>
  <si>
    <t>C.07</t>
  </si>
  <si>
    <t>Relleno Compactado</t>
  </si>
  <si>
    <t>D.05</t>
  </si>
  <si>
    <t>Barbacanas</t>
  </si>
  <si>
    <t>D.06</t>
  </si>
  <si>
    <t>Clapetas</t>
  </si>
  <si>
    <t>T.01</t>
  </si>
  <si>
    <t>Suministro y colocación tubo D=1.000 mm</t>
  </si>
  <si>
    <t>G.07</t>
  </si>
  <si>
    <t>Filtros grava</t>
  </si>
  <si>
    <t>G.08</t>
  </si>
  <si>
    <t>Geotextil</t>
  </si>
  <si>
    <t>C.03</t>
  </si>
  <si>
    <t>Cama de arena</t>
  </si>
  <si>
    <t>Obra 2: Compuertas</t>
  </si>
  <si>
    <t>F.04</t>
  </si>
  <si>
    <t>Acero A32ES</t>
  </si>
  <si>
    <t>Obra 3: Caída vertical</t>
  </si>
  <si>
    <t>m3</t>
  </si>
  <si>
    <t>Juntas de Dilatación</t>
  </si>
  <si>
    <t>Suministro y colocación tubo PVC D =100 mm</t>
  </si>
  <si>
    <t>Obra 4: Alcantarilla tipo Manual de carreteras</t>
  </si>
  <si>
    <t>D.02</t>
  </si>
  <si>
    <t>Hormigón H30</t>
  </si>
  <si>
    <t>D.03</t>
  </si>
  <si>
    <t>Hormigón H5</t>
  </si>
  <si>
    <t>E.03</t>
  </si>
  <si>
    <t>Moldaje</t>
  </si>
  <si>
    <t xml:space="preserve">TOTAL COSTO DIRECTO   </t>
  </si>
  <si>
    <t>sin redondeo</t>
  </si>
  <si>
    <t>redondeo</t>
  </si>
  <si>
    <t>ITO               $</t>
  </si>
  <si>
    <t>ITO              UF</t>
  </si>
  <si>
    <t>Y</t>
  </si>
  <si>
    <t>X   miles de UF</t>
  </si>
  <si>
    <t>X                UF</t>
  </si>
  <si>
    <t>Costo ejec. de las obras</t>
  </si>
  <si>
    <t>CALCULO COSTO AITO</t>
  </si>
  <si>
    <t>Valor U.F</t>
  </si>
  <si>
    <t>Fecha Apertura</t>
  </si>
  <si>
    <t>Nº Beneficiarios</t>
  </si>
  <si>
    <t>No</t>
  </si>
  <si>
    <t>Proyecto presenta Artículo 4º</t>
  </si>
  <si>
    <t xml:space="preserve">Costo Estudios CORFO $ </t>
  </si>
  <si>
    <t>Costo Total del Proyecto</t>
  </si>
  <si>
    <t>Subtotal Costo del Estudio</t>
  </si>
  <si>
    <t>Preparación del proyecto</t>
  </si>
  <si>
    <t>Análisis de laboratorio</t>
  </si>
  <si>
    <t>Estudio legal</t>
  </si>
  <si>
    <t>Estudio técnico</t>
  </si>
  <si>
    <t>Costo del Estudio</t>
  </si>
  <si>
    <t>3.</t>
  </si>
  <si>
    <t>Subtotal Costo de Supervisión</t>
  </si>
  <si>
    <t>Supervisión</t>
  </si>
  <si>
    <t>Costo ITO</t>
  </si>
  <si>
    <t>Costo de Supervisión</t>
  </si>
  <si>
    <t>2.</t>
  </si>
  <si>
    <t>Subtotal Costo de Ejecución de las Obras</t>
  </si>
  <si>
    <t>10 UF</t>
  </si>
  <si>
    <t>Proyectos Anexos</t>
  </si>
  <si>
    <t>Gastos generales</t>
  </si>
  <si>
    <t>150 UF</t>
  </si>
  <si>
    <t>Utilidades</t>
  </si>
  <si>
    <t>Instalación</t>
  </si>
  <si>
    <t>Otros costos</t>
  </si>
  <si>
    <t>Electrificación</t>
  </si>
  <si>
    <t>Construcción de caseta</t>
  </si>
  <si>
    <t>Otras obras civiles</t>
  </si>
  <si>
    <t>Conducción</t>
  </si>
  <si>
    <t>Impulsión</t>
  </si>
  <si>
    <t>Embalse</t>
  </si>
  <si>
    <t>Obras Civiles</t>
  </si>
  <si>
    <t>Habilitación de pozo</t>
  </si>
  <si>
    <t>Construcción de pozo</t>
  </si>
  <si>
    <t>Pozo</t>
  </si>
  <si>
    <t>Sistema de riego californiano</t>
  </si>
  <si>
    <t>Sistema de riego por aspersión</t>
  </si>
  <si>
    <t>Sistema de riego por microaspersión</t>
  </si>
  <si>
    <t>Sistema de riego por goteo</t>
  </si>
  <si>
    <t xml:space="preserve">Sistema de riego </t>
  </si>
  <si>
    <t>Costo de Ejecución de las Obras</t>
  </si>
  <si>
    <t>1.</t>
  </si>
  <si>
    <t>Monto U.F.</t>
  </si>
  <si>
    <t>Monto $</t>
  </si>
  <si>
    <t>Detalle</t>
  </si>
  <si>
    <t>PRESUPUESTO DEL PROYECTO CODIGO</t>
  </si>
  <si>
    <t>Subtotal Bono Anexo</t>
  </si>
  <si>
    <t>8 UF</t>
  </si>
  <si>
    <t>Costos de trámites</t>
  </si>
  <si>
    <t>Publicaciones, inscripciones</t>
  </si>
  <si>
    <t>Asesorías administrativas, técnicas o jurídicas</t>
  </si>
  <si>
    <t>Costo de Organización de Comunidades (Bono Anexo)</t>
  </si>
  <si>
    <t>4.</t>
  </si>
  <si>
    <t xml:space="preserve">Debe incluirlo </t>
  </si>
  <si>
    <t xml:space="preserve">IVA </t>
  </si>
  <si>
    <t>Administración</t>
  </si>
  <si>
    <t>Gastos generales no afectos a IVA</t>
  </si>
  <si>
    <t>Obra n</t>
  </si>
  <si>
    <t>Obra 3</t>
  </si>
  <si>
    <t>Obra 2</t>
  </si>
  <si>
    <t>Obra 1</t>
  </si>
  <si>
    <t>Materiales</t>
  </si>
  <si>
    <t>Obras de arte</t>
  </si>
  <si>
    <t>Movimiento de tierras</t>
  </si>
  <si>
    <t>Candado</t>
  </si>
  <si>
    <t>%</t>
  </si>
  <si>
    <t>Sí</t>
  </si>
  <si>
    <t>dia</t>
  </si>
  <si>
    <t>% LEYES SOCIALES</t>
  </si>
  <si>
    <t>AYUDANTE DE MAESTRO</t>
  </si>
  <si>
    <t>MAESTRO</t>
  </si>
  <si>
    <t>Traslado</t>
  </si>
  <si>
    <t xml:space="preserve">Construcción de Caseta </t>
  </si>
  <si>
    <t>Metalcon Estructural U 6m</t>
  </si>
  <si>
    <t>Metalcon Estructural C 6m</t>
  </si>
  <si>
    <t>Metalcon OMEGA Normal 6m</t>
  </si>
  <si>
    <t>Tornillo PB C/lenteja 8 x 1/2</t>
  </si>
  <si>
    <t>Caja</t>
  </si>
  <si>
    <t>Tornillo PB c/Hex 10 x 3/4</t>
  </si>
  <si>
    <t>caja</t>
  </si>
  <si>
    <t>Tornillo c/Hex 12 x 2 1/2</t>
  </si>
  <si>
    <t>Bisagras de bronce de 3"</t>
  </si>
  <si>
    <t xml:space="preserve">Porta candados de 3" </t>
  </si>
  <si>
    <t>Perno de anclaje 5/16 x 2</t>
  </si>
  <si>
    <t>Calamina Zinc en V de 2.5 mts x 0,895 x 0,30</t>
  </si>
  <si>
    <t>Calamina Zinc ONDULADA de 3.6 mts x 0,85 x 0,30</t>
  </si>
  <si>
    <t>Calamina Zinc ONDULADA de 2.5 mts x 0,85 x 0,30</t>
  </si>
  <si>
    <t xml:space="preserve">Construcción de Caseta (2.0 X 2.0 mts) e=0.10 mts. </t>
  </si>
  <si>
    <t xml:space="preserve">Construcción de Caseta (2.0 X 3.0 mts), e=0.10 mts </t>
  </si>
  <si>
    <t>Hormigon G20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</si>
</sst>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$&quot;_-;\-* #,##0.00\ &quot;$&quot;_-;_-* &quot;-&quot;??\ &quot;$&quot;_-;_-@_-"/>
    <numFmt numFmtId="165" formatCode="[$$-340A]\ #,##0"/>
    <numFmt numFmtId="166" formatCode="0.000000"/>
    <numFmt numFmtId="167" formatCode="#,##0.000"/>
    <numFmt numFmtId="168" formatCode="d\-mmm\-yy"/>
    <numFmt numFmtId="169" formatCode="0.0_)"/>
    <numFmt numFmtId="170" formatCode="_([$€]* #,##0.00_);_([$€]* \(#,##0.00\);_([$€]* &quot;-&quot;??_);_(@_)"/>
  </numFmts>
  <fonts count="26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name val="Helv"/>
    </font>
    <font>
      <b/>
      <sz val="10"/>
      <color indexed="8"/>
      <name val="Helv"/>
    </font>
    <font>
      <sz val="10"/>
      <color indexed="8"/>
      <name val="Helv"/>
    </font>
    <font>
      <b/>
      <sz val="10"/>
      <color indexed="10"/>
      <name val="Helv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9"/>
      <color indexed="10"/>
      <name val="Helv"/>
    </font>
    <font>
      <b/>
      <sz val="9"/>
      <color indexed="10"/>
      <name val="Arial"/>
      <family val="2"/>
    </font>
    <font>
      <sz val="9"/>
      <name val="Arial"/>
      <family val="2"/>
    </font>
    <font>
      <b/>
      <sz val="8"/>
      <color indexed="10"/>
      <name val="Helv"/>
    </font>
    <font>
      <b/>
      <sz val="8"/>
      <color indexed="12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medium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55"/>
      </bottom>
      <diagonal/>
    </border>
    <border>
      <left style="thin">
        <color indexed="55"/>
      </left>
      <right style="medium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/>
      <bottom style="thin">
        <color indexed="55"/>
      </bottom>
      <diagonal/>
    </border>
    <border>
      <left style="medium">
        <color indexed="55"/>
      </left>
      <right style="thin">
        <color indexed="55"/>
      </right>
      <top/>
      <bottom/>
      <diagonal/>
    </border>
    <border>
      <left style="medium">
        <color indexed="55"/>
      </left>
      <right/>
      <top style="medium">
        <color indexed="55"/>
      </top>
      <bottom style="medium">
        <color indexed="55"/>
      </bottom>
      <diagonal/>
    </border>
    <border>
      <left/>
      <right/>
      <top/>
      <bottom style="medium">
        <color indexed="55"/>
      </bottom>
      <diagonal/>
    </border>
    <border>
      <left style="medium">
        <color indexed="55"/>
      </left>
      <right/>
      <top/>
      <bottom/>
      <diagonal/>
    </border>
    <border>
      <left style="medium">
        <color indexed="55"/>
      </left>
      <right/>
      <top style="thin">
        <color indexed="55"/>
      </top>
      <bottom style="medium">
        <color indexed="55"/>
      </bottom>
      <diagonal/>
    </border>
    <border>
      <left/>
      <right/>
      <top style="thin">
        <color indexed="55"/>
      </top>
      <bottom style="medium">
        <color indexed="55"/>
      </bottom>
      <diagonal/>
    </border>
    <border>
      <left/>
      <right style="thin">
        <color indexed="55"/>
      </right>
      <top style="thin">
        <color indexed="55"/>
      </top>
      <bottom style="medium">
        <color indexed="55"/>
      </bottom>
      <diagonal/>
    </border>
    <border>
      <left/>
      <right/>
      <top style="medium">
        <color indexed="55"/>
      </top>
      <bottom style="medium">
        <color indexed="55"/>
      </bottom>
      <diagonal/>
    </border>
    <border>
      <left/>
      <right style="medium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/>
      <top style="medium">
        <color indexed="55"/>
      </top>
      <bottom/>
      <diagonal/>
    </border>
    <border>
      <left/>
      <right/>
      <top style="medium">
        <color indexed="55"/>
      </top>
      <bottom/>
      <diagonal/>
    </border>
    <border>
      <left/>
      <right style="medium">
        <color indexed="55"/>
      </right>
      <top style="medium">
        <color indexed="55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70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169" fontId="13" fillId="0" borderId="0"/>
    <xf numFmtId="9" fontId="8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17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/>
    </xf>
    <xf numFmtId="4" fontId="0" fillId="0" borderId="0" xfId="0" applyNumberFormat="1" applyProtection="1">
      <protection hidden="1"/>
    </xf>
    <xf numFmtId="0" fontId="1" fillId="0" borderId="3" xfId="0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5" fontId="1" fillId="0" borderId="3" xfId="0" applyNumberFormat="1" applyFont="1" applyBorder="1"/>
    <xf numFmtId="165" fontId="4" fillId="0" borderId="1" xfId="0" applyNumberFormat="1" applyFont="1" applyBorder="1"/>
    <xf numFmtId="0" fontId="6" fillId="0" borderId="5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/>
    </xf>
    <xf numFmtId="3" fontId="8" fillId="0" borderId="3" xfId="0" applyNumberFormat="1" applyFont="1" applyBorder="1" applyAlignment="1">
      <alignment horizontal="center" vertical="center"/>
    </xf>
    <xf numFmtId="165" fontId="8" fillId="0" borderId="3" xfId="0" applyNumberFormat="1" applyFont="1" applyBorder="1"/>
    <xf numFmtId="3" fontId="0" fillId="0" borderId="0" xfId="0" applyNumberFormat="1"/>
    <xf numFmtId="0" fontId="8" fillId="0" borderId="3" xfId="0" applyFont="1" applyBorder="1"/>
    <xf numFmtId="0" fontId="8" fillId="0" borderId="6" xfId="0" applyFont="1" applyBorder="1" applyAlignment="1">
      <alignment horizontal="center"/>
    </xf>
    <xf numFmtId="0" fontId="8" fillId="0" borderId="6" xfId="0" applyFont="1" applyBorder="1"/>
    <xf numFmtId="3" fontId="8" fillId="0" borderId="6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/>
    </xf>
    <xf numFmtId="165" fontId="8" fillId="0" borderId="6" xfId="0" applyNumberFormat="1" applyFont="1" applyBorder="1"/>
    <xf numFmtId="0" fontId="7" fillId="0" borderId="0" xfId="0" applyFont="1" applyAlignment="1">
      <alignment horizontal="center"/>
    </xf>
    <xf numFmtId="0" fontId="7" fillId="0" borderId="0" xfId="0" applyFont="1"/>
    <xf numFmtId="3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165" fontId="7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/>
    </xf>
    <xf numFmtId="3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165" fontId="8" fillId="0" borderId="0" xfId="0" applyNumberFormat="1" applyFont="1"/>
    <xf numFmtId="0" fontId="7" fillId="0" borderId="5" xfId="0" applyFont="1" applyBorder="1" applyAlignment="1">
      <alignment horizontal="left" vertic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3" fontId="8" fillId="0" borderId="5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/>
    </xf>
    <xf numFmtId="165" fontId="8" fillId="0" borderId="5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4" fontId="8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/>
    </xf>
    <xf numFmtId="165" fontId="8" fillId="0" borderId="1" xfId="0" applyNumberFormat="1" applyFont="1" applyBorder="1"/>
    <xf numFmtId="4" fontId="8" fillId="0" borderId="0" xfId="0" applyNumberFormat="1" applyFont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0" fontId="0" fillId="0" borderId="1" xfId="0" applyBorder="1"/>
    <xf numFmtId="3" fontId="0" fillId="0" borderId="1" xfId="0" applyNumberFormat="1" applyBorder="1"/>
    <xf numFmtId="0" fontId="10" fillId="2" borderId="0" xfId="0" applyFont="1" applyFill="1" applyAlignment="1">
      <alignment vertical="center"/>
    </xf>
    <xf numFmtId="0" fontId="0" fillId="2" borderId="0" xfId="0" applyFill="1"/>
    <xf numFmtId="165" fontId="5" fillId="2" borderId="0" xfId="0" applyNumberFormat="1" applyFont="1" applyFill="1" applyAlignment="1">
      <alignment vertic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/>
    <xf numFmtId="166" fontId="0" fillId="0" borderId="0" xfId="0" applyNumberFormat="1"/>
    <xf numFmtId="2" fontId="0" fillId="0" borderId="0" xfId="0" applyNumberFormat="1"/>
    <xf numFmtId="167" fontId="0" fillId="0" borderId="0" xfId="0" applyNumberFormat="1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4" fontId="0" fillId="2" borderId="7" xfId="0" applyNumberFormat="1" applyFill="1" applyBorder="1" applyProtection="1">
      <protection locked="0"/>
    </xf>
    <xf numFmtId="0" fontId="0" fillId="0" borderId="8" xfId="0" applyBorder="1" applyAlignment="1">
      <alignment horizontal="right"/>
    </xf>
    <xf numFmtId="168" fontId="0" fillId="2" borderId="7" xfId="0" applyNumberFormat="1" applyFill="1" applyBorder="1" applyProtection="1">
      <protection locked="0"/>
    </xf>
    <xf numFmtId="0" fontId="0" fillId="0" borderId="9" xfId="0" applyBorder="1"/>
    <xf numFmtId="0" fontId="0" fillId="0" borderId="8" xfId="0" applyBorder="1"/>
    <xf numFmtId="3" fontId="14" fillId="0" borderId="0" xfId="4" applyNumberFormat="1" applyFont="1" applyAlignment="1" applyProtection="1">
      <alignment horizontal="center"/>
      <protection locked="0"/>
    </xf>
    <xf numFmtId="3" fontId="7" fillId="2" borderId="7" xfId="0" applyNumberFormat="1" applyFont="1" applyFill="1" applyBorder="1" applyAlignment="1" applyProtection="1">
      <alignment horizontal="center"/>
      <protection locked="0"/>
    </xf>
    <xf numFmtId="3" fontId="16" fillId="0" borderId="0" xfId="4" applyNumberFormat="1" applyFont="1"/>
    <xf numFmtId="3" fontId="0" fillId="2" borderId="10" xfId="0" applyNumberFormat="1" applyFill="1" applyBorder="1" applyProtection="1">
      <protection locked="0"/>
    </xf>
    <xf numFmtId="3" fontId="11" fillId="3" borderId="11" xfId="0" applyNumberFormat="1" applyFont="1" applyFill="1" applyBorder="1" applyAlignment="1">
      <alignment horizontal="center" vertical="center"/>
    </xf>
    <xf numFmtId="3" fontId="15" fillId="4" borderId="12" xfId="4" applyNumberFormat="1" applyFont="1" applyFill="1" applyBorder="1"/>
    <xf numFmtId="0" fontId="19" fillId="0" borderId="0" xfId="0" applyFont="1" applyAlignment="1" applyProtection="1">
      <alignment wrapText="1"/>
      <protection hidden="1"/>
    </xf>
    <xf numFmtId="4" fontId="7" fillId="0" borderId="13" xfId="0" applyNumberFormat="1" applyFont="1" applyBorder="1" applyProtection="1">
      <protection hidden="1"/>
    </xf>
    <xf numFmtId="3" fontId="7" fillId="0" borderId="14" xfId="0" applyNumberFormat="1" applyFont="1" applyBorder="1" applyProtection="1">
      <protection hidden="1"/>
    </xf>
    <xf numFmtId="4" fontId="7" fillId="0" borderId="15" xfId="0" applyNumberFormat="1" applyFont="1" applyBorder="1" applyProtection="1">
      <protection hidden="1"/>
    </xf>
    <xf numFmtId="3" fontId="7" fillId="0" borderId="16" xfId="0" applyNumberFormat="1" applyFont="1" applyBorder="1" applyProtection="1">
      <protection hidden="1"/>
    </xf>
    <xf numFmtId="0" fontId="0" fillId="0" borderId="17" xfId="0" applyBorder="1"/>
    <xf numFmtId="0" fontId="21" fillId="0" borderId="0" xfId="0" applyFont="1" applyProtection="1">
      <protection hidden="1"/>
    </xf>
    <xf numFmtId="4" fontId="0" fillId="0" borderId="15" xfId="0" applyNumberFormat="1" applyBorder="1" applyProtection="1">
      <protection hidden="1"/>
    </xf>
    <xf numFmtId="3" fontId="0" fillId="2" borderId="16" xfId="0" applyNumberFormat="1" applyFill="1" applyBorder="1" applyProtection="1">
      <protection locked="0"/>
    </xf>
    <xf numFmtId="0" fontId="0" fillId="5" borderId="18" xfId="0" applyFill="1" applyBorder="1" applyAlignment="1">
      <alignment horizontal="left"/>
    </xf>
    <xf numFmtId="0" fontId="0" fillId="5" borderId="19" xfId="0" applyFill="1" applyBorder="1" applyAlignment="1">
      <alignment horizontal="left"/>
    </xf>
    <xf numFmtId="0" fontId="0" fillId="5" borderId="20" xfId="0" applyFill="1" applyBorder="1" applyAlignment="1">
      <alignment horizontal="left"/>
    </xf>
    <xf numFmtId="0" fontId="6" fillId="0" borderId="0" xfId="0" applyFont="1" applyProtection="1">
      <protection hidden="1"/>
    </xf>
    <xf numFmtId="0" fontId="0" fillId="0" borderId="20" xfId="0" applyBorder="1" applyAlignment="1">
      <alignment horizontal="left"/>
    </xf>
    <xf numFmtId="3" fontId="0" fillId="3" borderId="11" xfId="0" applyNumberFormat="1" applyFill="1" applyBorder="1" applyAlignment="1">
      <alignment horizontal="center" vertical="center"/>
    </xf>
    <xf numFmtId="0" fontId="0" fillId="5" borderId="16" xfId="0" applyFill="1" applyBorder="1" applyAlignment="1">
      <alignment horizontal="left"/>
    </xf>
    <xf numFmtId="3" fontId="0" fillId="0" borderId="16" xfId="0" applyNumberFormat="1" applyBorder="1" applyProtection="1">
      <protection hidden="1"/>
    </xf>
    <xf numFmtId="0" fontId="0" fillId="0" borderId="18" xfId="0" applyBorder="1" applyAlignment="1">
      <alignment horizontal="left"/>
    </xf>
    <xf numFmtId="9" fontId="0" fillId="0" borderId="0" xfId="0" applyNumberFormat="1" applyAlignment="1">
      <alignment horizontal="left"/>
    </xf>
    <xf numFmtId="0" fontId="22" fillId="0" borderId="0" xfId="0" applyFont="1" applyAlignment="1" applyProtection="1">
      <alignment horizontal="left"/>
      <protection hidden="1"/>
    </xf>
    <xf numFmtId="0" fontId="21" fillId="5" borderId="0" xfId="0" applyFont="1" applyFill="1" applyAlignment="1" applyProtection="1">
      <alignment horizontal="left" vertical="center"/>
      <protection hidden="1"/>
    </xf>
    <xf numFmtId="0" fontId="0" fillId="0" borderId="0" xfId="0" applyAlignment="1" applyProtection="1">
      <alignment horizontal="left"/>
      <protection hidden="1"/>
    </xf>
    <xf numFmtId="0" fontId="18" fillId="5" borderId="0" xfId="0" applyFont="1" applyFill="1" applyAlignment="1" applyProtection="1">
      <alignment horizontal="left" vertical="center"/>
      <protection hidden="1"/>
    </xf>
    <xf numFmtId="0" fontId="0" fillId="0" borderId="21" xfId="0" applyBorder="1"/>
    <xf numFmtId="0" fontId="0" fillId="0" borderId="22" xfId="0" applyBorder="1"/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0" fillId="0" borderId="23" xfId="0" applyBorder="1"/>
    <xf numFmtId="0" fontId="0" fillId="0" borderId="24" xfId="0" applyBorder="1" applyAlignment="1">
      <alignment horizontal="center"/>
    </xf>
    <xf numFmtId="0" fontId="0" fillId="0" borderId="16" xfId="0" applyBorder="1"/>
    <xf numFmtId="3" fontId="0" fillId="3" borderId="0" xfId="0" applyNumberFormat="1" applyFill="1" applyAlignment="1">
      <alignment horizontal="center" vertical="center"/>
    </xf>
    <xf numFmtId="0" fontId="5" fillId="0" borderId="0" xfId="0" applyFont="1"/>
    <xf numFmtId="0" fontId="1" fillId="6" borderId="0" xfId="0" applyFont="1" applyFill="1"/>
    <xf numFmtId="0" fontId="1" fillId="6" borderId="0" xfId="0" applyFont="1" applyFill="1" applyAlignment="1">
      <alignment horizontal="center"/>
    </xf>
    <xf numFmtId="0" fontId="1" fillId="6" borderId="3" xfId="0" applyFont="1" applyFill="1" applyBorder="1" applyAlignment="1">
      <alignment vertical="center" wrapText="1"/>
    </xf>
    <xf numFmtId="0" fontId="2" fillId="6" borderId="0" xfId="0" applyFont="1" applyFill="1"/>
    <xf numFmtId="0" fontId="7" fillId="0" borderId="0" xfId="0" applyFont="1" applyAlignment="1">
      <alignment horizontal="center" vertical="center" wrapText="1"/>
    </xf>
    <xf numFmtId="3" fontId="20" fillId="0" borderId="25" xfId="4" applyNumberFormat="1" applyFont="1" applyBorder="1" applyAlignment="1" applyProtection="1">
      <alignment horizontal="left" wrapText="1"/>
      <protection hidden="1"/>
    </xf>
    <xf numFmtId="0" fontId="0" fillId="0" borderId="0" xfId="0" applyAlignment="1">
      <alignment horizontal="left"/>
    </xf>
    <xf numFmtId="3" fontId="23" fillId="0" borderId="25" xfId="4" applyNumberFormat="1" applyFont="1" applyBorder="1" applyAlignment="1" applyProtection="1">
      <alignment horizontal="left"/>
      <protection hidden="1"/>
    </xf>
    <xf numFmtId="0" fontId="1" fillId="0" borderId="0" xfId="0" applyFont="1" applyAlignment="1" applyProtection="1">
      <alignment horizontal="left"/>
      <protection hidden="1"/>
    </xf>
    <xf numFmtId="0" fontId="6" fillId="0" borderId="0" xfId="0" applyFont="1" applyAlignment="1">
      <alignment horizontal="center"/>
    </xf>
    <xf numFmtId="0" fontId="24" fillId="0" borderId="25" xfId="0" applyFont="1" applyBorder="1" applyAlignment="1" applyProtection="1">
      <alignment wrapText="1"/>
      <protection hidden="1"/>
    </xf>
    <xf numFmtId="0" fontId="0" fillId="0" borderId="0" xfId="0" applyAlignment="1">
      <alignment wrapText="1"/>
    </xf>
    <xf numFmtId="0" fontId="0" fillId="0" borderId="25" xfId="0" applyBorder="1" applyAlignment="1">
      <alignment wrapText="1"/>
    </xf>
    <xf numFmtId="3" fontId="20" fillId="0" borderId="0" xfId="4" applyNumberFormat="1" applyFont="1" applyAlignment="1" applyProtection="1">
      <alignment wrapText="1"/>
      <protection hidden="1"/>
    </xf>
    <xf numFmtId="0" fontId="19" fillId="0" borderId="0" xfId="0" applyFont="1" applyAlignment="1" applyProtection="1">
      <alignment wrapText="1"/>
      <protection hidden="1"/>
    </xf>
    <xf numFmtId="0" fontId="18" fillId="0" borderId="0" xfId="0" applyFont="1" applyAlignment="1" applyProtection="1">
      <alignment wrapText="1"/>
      <protection hidden="1"/>
    </xf>
    <xf numFmtId="0" fontId="17" fillId="0" borderId="0" xfId="0" applyFont="1" applyAlignment="1" applyProtection="1">
      <alignment wrapText="1"/>
      <protection hidden="1"/>
    </xf>
    <xf numFmtId="0" fontId="7" fillId="0" borderId="20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7" fillId="0" borderId="18" xfId="0" applyFont="1" applyBorder="1" applyAlignment="1">
      <alignment horizontal="righ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7" fillId="0" borderId="23" xfId="0" applyFont="1" applyBorder="1" applyAlignment="1">
      <alignment horizontal="right"/>
    </xf>
    <xf numFmtId="0" fontId="7" fillId="0" borderId="29" xfId="0" applyFont="1" applyBorder="1" applyAlignment="1">
      <alignment horizontal="right"/>
    </xf>
    <xf numFmtId="0" fontId="0" fillId="5" borderId="16" xfId="0" applyFill="1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5" borderId="20" xfId="0" applyFill="1" applyBorder="1" applyAlignment="1">
      <alignment horizontal="left"/>
    </xf>
    <xf numFmtId="0" fontId="0" fillId="5" borderId="19" xfId="0" applyFill="1" applyBorder="1" applyAlignment="1">
      <alignment horizontal="left"/>
    </xf>
    <xf numFmtId="0" fontId="0" fillId="5" borderId="18" xfId="0" applyFill="1" applyBorder="1" applyAlignment="1">
      <alignment horizontal="left"/>
    </xf>
    <xf numFmtId="0" fontId="18" fillId="5" borderId="25" xfId="0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19" xfId="0" applyBorder="1" applyAlignment="1">
      <alignment horizontal="right"/>
    </xf>
    <xf numFmtId="0" fontId="0" fillId="0" borderId="18" xfId="0" applyBorder="1" applyAlignment="1">
      <alignment horizontal="right"/>
    </xf>
    <xf numFmtId="0" fontId="7" fillId="2" borderId="0" xfId="0" applyFont="1" applyFill="1" applyAlignment="1" applyProtection="1">
      <alignment horizontal="left"/>
      <protection locked="0"/>
    </xf>
    <xf numFmtId="0" fontId="7" fillId="0" borderId="0" xfId="0" applyFont="1" applyAlignment="1">
      <alignment horizontal="right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2" borderId="16" xfId="0" applyFill="1" applyBorder="1" applyAlignment="1" applyProtection="1">
      <alignment horizontal="left"/>
      <protection locked="0"/>
    </xf>
    <xf numFmtId="0" fontId="0" fillId="2" borderId="20" xfId="0" applyFill="1" applyBorder="1" applyAlignment="1" applyProtection="1">
      <alignment horizontal="left"/>
      <protection locked="0"/>
    </xf>
    <xf numFmtId="0" fontId="0" fillId="2" borderId="19" xfId="0" applyFill="1" applyBorder="1" applyAlignment="1" applyProtection="1">
      <alignment horizontal="left"/>
      <protection locked="0"/>
    </xf>
    <xf numFmtId="0" fontId="0" fillId="2" borderId="18" xfId="0" applyFill="1" applyBorder="1" applyAlignment="1" applyProtection="1">
      <alignment horizontal="left"/>
      <protection locked="0"/>
    </xf>
    <xf numFmtId="3" fontId="20" fillId="0" borderId="35" xfId="4" applyNumberFormat="1" applyFont="1" applyBorder="1" applyAlignment="1" applyProtection="1">
      <alignment wrapText="1"/>
      <protection hidden="1"/>
    </xf>
    <xf numFmtId="169" fontId="15" fillId="5" borderId="23" xfId="4" applyFont="1" applyFill="1" applyBorder="1" applyAlignment="1">
      <alignment horizontal="right"/>
    </xf>
    <xf numFmtId="169" fontId="15" fillId="5" borderId="29" xfId="4" applyFont="1" applyFill="1" applyBorder="1" applyAlignment="1">
      <alignment horizontal="right"/>
    </xf>
    <xf numFmtId="169" fontId="15" fillId="5" borderId="31" xfId="4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</cellXfs>
  <cellStyles count="7">
    <cellStyle name="Euro" xfId="1" xr:uid="{00000000-0005-0000-0000-000000000000}"/>
    <cellStyle name="Moneda 2" xfId="2" xr:uid="{00000000-0005-0000-0000-000002000000}"/>
    <cellStyle name="Normal" xfId="0" builtinId="0"/>
    <cellStyle name="Normal 2" xfId="3" xr:uid="{00000000-0005-0000-0000-000004000000}"/>
    <cellStyle name="Normal_Diseño_Riego_Manzanos" xfId="4" xr:uid="{00000000-0005-0000-0000-000005000000}"/>
    <cellStyle name="Porcentaje 2" xfId="5" xr:uid="{00000000-0005-0000-0000-000006000000}"/>
    <cellStyle name="Porcentaje 3" xfId="6" xr:uid="{00000000-0005-0000-0000-000007000000}"/>
  </cellStyles>
  <dxfs count="5">
    <dxf>
      <font>
        <b/>
        <i val="0"/>
        <condense val="0"/>
        <extend val="0"/>
      </font>
      <fill>
        <patternFill>
          <bgColor indexed="41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/>
        <i val="0"/>
        <condense val="0"/>
        <extend val="0"/>
      </font>
      <fill>
        <patternFill>
          <bgColor indexed="41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font>
        <b/>
        <i val="0"/>
        <condense val="0"/>
        <extend val="0"/>
      </font>
      <fill>
        <patternFill>
          <bgColor indexed="41"/>
        </patternFill>
      </fill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  <dxf>
      <border>
        <left style="thin">
          <color indexed="55"/>
        </left>
        <right style="thin">
          <color indexed="55"/>
        </right>
        <top style="thin">
          <color indexed="55"/>
        </top>
        <bottom style="thin">
          <color indexed="55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Usuario\Mis%20documentos\ASESORIA%202006\Indicadores%20Agrarios%202006\PreciosInsumosMayo2006.-edita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quavita/Dropbox/drojas2015/PRI%202015/FORMATO%20PRI%202015v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Usuario\Mis%20documentos\2.%20PROYECTOS%20PDI%202007\A.-%20MARIO%20ROJAS,%20RIEGO%20ASOCIATIVO%202007\PROYECTO%20ASOCIATIVO%20HUANA%20BAJO\CD%20PROYECTO\1.%20PDI%20ASOCIATIVO%20HUANA%20BAJO%20(IMPRIMIR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rtilizantes"/>
      <sheetName val="Fitosanitarios"/>
      <sheetName val="Semillas"/>
      <sheetName val="Herramientas"/>
      <sheetName val="Maquinas y equipos"/>
      <sheetName val="Elementos de Riego"/>
      <sheetName val="Repuestos"/>
      <sheetName val="Veterinarios, alimen. animales"/>
      <sheetName val="Varios"/>
      <sheetName val="Vario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Carátula "/>
      <sheetName val="Detalle Inv Riego"/>
      <sheetName val="Inv Total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1. Carátula "/>
      <sheetName val="2. Aceptación Proyecto"/>
      <sheetName val="2. REPRES. EMPRESA"/>
      <sheetName val="3. Presentación General"/>
      <sheetName val="4. Estudio de Mercado"/>
      <sheetName val="5. Estudio Técnico"/>
      <sheetName val="6. Costos SIN Proyecto"/>
      <sheetName val="7. Ingresos SIN Proyecto"/>
      <sheetName val="8. Costos CON Proyecto"/>
      <sheetName val="9. Ingresos CON Proyecto"/>
      <sheetName val="10. Inversiones y Fuentes de $ "/>
      <sheetName val="11. Calendario de Desembolsos"/>
      <sheetName val="12. Plan Amort.-Deprec."/>
      <sheetName val="13. Flujo de Caja"/>
      <sheetName val="Detalle Inv Riego"/>
      <sheetName val="Inv Total"/>
      <sheetName val="ANEXOS PROYECTO"/>
      <sheetName val="MAPA UBICACION"/>
      <sheetName val="MANDATO"/>
      <sheetName val="TAPA PROY RIEGO"/>
      <sheetName val="Indice Proy. Riego"/>
      <sheetName val="I.1. Antec. generales"/>
      <sheetName val="I.1.2 Antec. Individuales"/>
      <sheetName val="I.2. DESCRIPCION SIST."/>
      <sheetName val="I.3. DISP. AGUA"/>
      <sheetName val="II.1.DISEÑO AGRON."/>
      <sheetName val="III.1.ANTEC. DISEÑO"/>
      <sheetName val="III.2.MATRIZ"/>
      <sheetName val="III.3.PRESIONES"/>
      <sheetName val="III.4.COMPLEMENTOS"/>
      <sheetName val="IV.-Detalle Inv Riego"/>
      <sheetName val="IV.-Inv Total"/>
      <sheetName val="V.CRONOGRAMA"/>
      <sheetName val="ANEXOs Diseñ agron"/>
      <sheetName val="PLANO DISEÑO"/>
      <sheetName val="ANEXOS RIEG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6"/>
  <sheetViews>
    <sheetView showGridLines="0" workbookViewId="0">
      <selection activeCell="B6" sqref="B6:G6"/>
    </sheetView>
  </sheetViews>
  <sheetFormatPr baseColWidth="10" defaultRowHeight="12.75" x14ac:dyDescent="0.2"/>
  <cols>
    <col min="1" max="1" width="2.5703125" bestFit="1" customWidth="1"/>
    <col min="2" max="2" width="3.85546875" customWidth="1"/>
    <col min="3" max="3" width="8.5703125" customWidth="1"/>
    <col min="4" max="4" width="11" customWidth="1"/>
    <col min="5" max="5" width="4.7109375" customWidth="1"/>
    <col min="6" max="6" width="4.5703125" customWidth="1"/>
    <col min="7" max="7" width="9.7109375" customWidth="1"/>
    <col min="8" max="8" width="11.5703125" customWidth="1"/>
    <col min="9" max="9" width="10" customWidth="1"/>
    <col min="10" max="10" width="11.42578125" customWidth="1"/>
    <col min="11" max="11" width="16.5703125" customWidth="1"/>
    <col min="12" max="12" width="19.85546875" customWidth="1"/>
    <col min="13" max="13" width="12.7109375" hidden="1" customWidth="1"/>
    <col min="14" max="14" width="5.5703125" hidden="1" customWidth="1"/>
    <col min="15" max="15" width="13.85546875" hidden="1" customWidth="1"/>
    <col min="16" max="16" width="11.5703125" hidden="1" customWidth="1"/>
    <col min="17" max="17" width="5.7109375" hidden="1" customWidth="1"/>
    <col min="18" max="18" width="4" hidden="1" customWidth="1"/>
    <col min="19" max="32" width="11.42578125" hidden="1" customWidth="1"/>
    <col min="33" max="37" width="0" hidden="1" customWidth="1"/>
  </cols>
  <sheetData>
    <row r="1" spans="1:19" x14ac:dyDescent="0.2">
      <c r="A1" s="155" t="s">
        <v>138</v>
      </c>
      <c r="B1" s="155"/>
      <c r="C1" s="155"/>
      <c r="D1" s="155"/>
      <c r="E1" s="155"/>
      <c r="F1" s="155"/>
      <c r="G1" s="155"/>
      <c r="H1" s="154"/>
      <c r="I1" s="154"/>
      <c r="J1" s="73" t="str">
        <f>IF(AND(H31&gt;0,H1=""),"Ingrese el código del proyecto"," ")</f>
        <v xml:space="preserve"> </v>
      </c>
      <c r="K1" s="72"/>
      <c r="L1" s="72"/>
    </row>
    <row r="2" spans="1:19" ht="13.5" thickBot="1" x14ac:dyDescent="0.25">
      <c r="A2" s="113"/>
      <c r="B2" s="113"/>
      <c r="C2" s="113"/>
      <c r="D2" s="113"/>
      <c r="E2" s="113"/>
      <c r="F2" s="113"/>
      <c r="G2" s="113"/>
      <c r="H2" s="113"/>
      <c r="I2" s="113"/>
      <c r="J2" s="72"/>
      <c r="K2" s="72"/>
      <c r="L2" s="72"/>
    </row>
    <row r="3" spans="1:19" ht="13.5" thickBot="1" x14ac:dyDescent="0.25">
      <c r="A3" s="112"/>
      <c r="B3" s="156" t="s">
        <v>137</v>
      </c>
      <c r="C3" s="156"/>
      <c r="D3" s="156"/>
      <c r="E3" s="156"/>
      <c r="F3" s="156"/>
      <c r="G3" s="157"/>
      <c r="H3" s="111" t="s">
        <v>136</v>
      </c>
      <c r="I3" s="110" t="s">
        <v>135</v>
      </c>
      <c r="J3" s="72"/>
      <c r="K3" s="72"/>
      <c r="L3" s="72"/>
    </row>
    <row r="4" spans="1:19" x14ac:dyDescent="0.2">
      <c r="A4" s="109" t="s">
        <v>134</v>
      </c>
      <c r="B4" s="158" t="s">
        <v>133</v>
      </c>
      <c r="C4" s="159"/>
      <c r="D4" s="159"/>
      <c r="E4" s="159"/>
      <c r="F4" s="159"/>
      <c r="G4" s="159"/>
      <c r="H4" s="159"/>
      <c r="I4" s="160"/>
      <c r="J4" s="72"/>
      <c r="K4" s="72"/>
      <c r="L4" s="72"/>
    </row>
    <row r="5" spans="1:19" x14ac:dyDescent="0.2">
      <c r="A5" s="108"/>
      <c r="B5" s="142" t="s">
        <v>14</v>
      </c>
      <c r="C5" s="142"/>
      <c r="D5" s="142"/>
      <c r="E5" s="142"/>
      <c r="F5" s="142"/>
      <c r="G5" s="142"/>
      <c r="H5" s="93">
        <v>0</v>
      </c>
      <c r="I5" s="92">
        <f t="shared" ref="I5:I11" si="0">+IF($H$37=0,0,ROUND((H5/$H$37),2))</f>
        <v>0</v>
      </c>
      <c r="J5" s="72"/>
      <c r="K5" s="72"/>
      <c r="L5" s="72"/>
    </row>
    <row r="6" spans="1:19" x14ac:dyDescent="0.2">
      <c r="A6" s="90"/>
      <c r="B6" s="142" t="s">
        <v>156</v>
      </c>
      <c r="C6" s="142"/>
      <c r="D6" s="142"/>
      <c r="E6" s="142"/>
      <c r="F6" s="142"/>
      <c r="G6" s="142"/>
      <c r="H6" s="93">
        <v>0</v>
      </c>
      <c r="I6" s="92">
        <f t="shared" si="0"/>
        <v>0</v>
      </c>
      <c r="J6" s="72"/>
      <c r="K6" s="72"/>
      <c r="L6" s="72"/>
    </row>
    <row r="7" spans="1:19" x14ac:dyDescent="0.2">
      <c r="A7" s="90"/>
      <c r="B7" s="142" t="s">
        <v>155</v>
      </c>
      <c r="C7" s="142"/>
      <c r="D7" s="142"/>
      <c r="E7" s="142"/>
      <c r="F7" s="142"/>
      <c r="G7" s="142"/>
      <c r="H7" s="93">
        <v>0</v>
      </c>
      <c r="I7" s="92">
        <f t="shared" si="0"/>
        <v>0</v>
      </c>
      <c r="J7" s="72"/>
      <c r="K7" s="72"/>
      <c r="L7" s="72"/>
    </row>
    <row r="8" spans="1:19" x14ac:dyDescent="0.2">
      <c r="A8" s="90"/>
      <c r="B8" s="142" t="s">
        <v>154</v>
      </c>
      <c r="C8" s="142"/>
      <c r="D8" s="142"/>
      <c r="E8" s="142"/>
      <c r="F8" s="142"/>
      <c r="G8" s="142"/>
      <c r="H8" s="93">
        <v>0</v>
      </c>
      <c r="I8" s="92">
        <f t="shared" si="0"/>
        <v>0</v>
      </c>
      <c r="J8" s="72"/>
      <c r="K8" s="72"/>
      <c r="L8" s="72"/>
    </row>
    <row r="9" spans="1:19" x14ac:dyDescent="0.2">
      <c r="A9" s="90"/>
      <c r="B9" s="142" t="s">
        <v>117</v>
      </c>
      <c r="C9" s="142"/>
      <c r="D9" s="142"/>
      <c r="E9" s="142"/>
      <c r="F9" s="142"/>
      <c r="G9" s="142"/>
      <c r="H9" s="93">
        <v>0</v>
      </c>
      <c r="I9" s="92">
        <f t="shared" si="0"/>
        <v>0</v>
      </c>
      <c r="J9" s="130"/>
      <c r="K9" s="131"/>
      <c r="L9" s="131"/>
      <c r="O9" s="99"/>
    </row>
    <row r="10" spans="1:19" x14ac:dyDescent="0.2">
      <c r="A10" s="90"/>
      <c r="B10" s="142" t="s">
        <v>115</v>
      </c>
      <c r="C10" s="142"/>
      <c r="D10" s="142"/>
      <c r="E10" s="142"/>
      <c r="F10" s="142"/>
      <c r="G10" s="142"/>
      <c r="H10" s="93">
        <v>0</v>
      </c>
      <c r="I10" s="92">
        <f t="shared" si="0"/>
        <v>0</v>
      </c>
      <c r="J10" s="91"/>
      <c r="K10" s="85"/>
      <c r="L10" s="85"/>
      <c r="O10" s="115"/>
    </row>
    <row r="11" spans="1:19" x14ac:dyDescent="0.2">
      <c r="A11" s="90"/>
      <c r="B11" s="142" t="s">
        <v>113</v>
      </c>
      <c r="C11" s="142"/>
      <c r="D11" s="142"/>
      <c r="E11" s="142"/>
      <c r="F11" s="142"/>
      <c r="G11" s="142"/>
      <c r="H11" s="93">
        <v>0</v>
      </c>
      <c r="I11" s="92">
        <f t="shared" si="0"/>
        <v>0</v>
      </c>
      <c r="J11" s="149" t="str">
        <f>IF(OR((H11+H12+H13)&gt;O11,(H11+H12+H13)&gt;O13),S11," ")</f>
        <v xml:space="preserve"> </v>
      </c>
      <c r="K11" s="150"/>
      <c r="L11" s="150"/>
      <c r="O11" s="99">
        <f>ROUND((150*H37),0)</f>
        <v>0</v>
      </c>
      <c r="P11" t="s">
        <v>114</v>
      </c>
      <c r="Q11" s="30">
        <f>MIN(O11:O13)</f>
        <v>0</v>
      </c>
      <c r="R11" t="str">
        <f>IF(O11=Q11,"UF","%")</f>
        <v>UF</v>
      </c>
      <c r="S11" t="str">
        <f>IF(R11="UF","G.Generales mayor 150 UF, debe detallarlos","G. Generales mayor 5 % del Costo total, debe detallarlos")</f>
        <v>G.Generales mayor 150 UF, debe detallarlos</v>
      </c>
    </row>
    <row r="12" spans="1:19" x14ac:dyDescent="0.2">
      <c r="A12" s="90"/>
      <c r="B12" s="142" t="s">
        <v>149</v>
      </c>
      <c r="C12" s="142"/>
      <c r="D12" s="142"/>
      <c r="E12" s="142"/>
      <c r="F12" s="142"/>
      <c r="G12" s="142"/>
      <c r="H12" s="93">
        <v>0</v>
      </c>
      <c r="I12" s="92">
        <f>+IF($H$44=0,0,ROUND((H12/$H$44),2))</f>
        <v>0</v>
      </c>
      <c r="J12" s="151"/>
      <c r="K12" s="150"/>
      <c r="L12" s="150"/>
      <c r="O12" s="99"/>
      <c r="Q12" s="30"/>
    </row>
    <row r="13" spans="1:19" x14ac:dyDescent="0.2">
      <c r="A13" s="90"/>
      <c r="B13" s="142" t="s">
        <v>148</v>
      </c>
      <c r="C13" s="142"/>
      <c r="D13" s="142"/>
      <c r="E13" s="142"/>
      <c r="F13" s="142"/>
      <c r="G13" s="142"/>
      <c r="H13" s="93">
        <v>0</v>
      </c>
      <c r="I13" s="92">
        <f>+IF($H$37=0,0,ROUND((H13/$H$37),2))</f>
        <v>0</v>
      </c>
      <c r="J13" s="127" t="str">
        <f>IF(AND(H10&gt;0,H13&gt;0),"Considera utilidades, luego no puede considerar administración"," ")</f>
        <v xml:space="preserve"> </v>
      </c>
      <c r="K13" s="128"/>
      <c r="L13" s="128"/>
      <c r="O13" s="99">
        <f>ROUND((0.05*H31),0)</f>
        <v>0</v>
      </c>
      <c r="P13" s="103">
        <v>0.05</v>
      </c>
    </row>
    <row r="14" spans="1:19" ht="13.5" thickBot="1" x14ac:dyDescent="0.25">
      <c r="A14" s="90"/>
      <c r="B14" s="134" t="s">
        <v>110</v>
      </c>
      <c r="C14" s="135"/>
      <c r="D14" s="135"/>
      <c r="E14" s="135"/>
      <c r="F14" s="135"/>
      <c r="G14" s="136"/>
      <c r="H14" s="89">
        <f>SUM(H5:H13)</f>
        <v>0</v>
      </c>
      <c r="I14" s="88">
        <f>SUM(I5:I13)</f>
        <v>0</v>
      </c>
      <c r="J14" s="129"/>
      <c r="K14" s="128"/>
      <c r="L14" s="128"/>
    </row>
    <row r="15" spans="1:19" ht="13.5" thickBot="1" x14ac:dyDescent="0.25">
      <c r="A15" s="90"/>
      <c r="B15" s="98" t="s">
        <v>147</v>
      </c>
      <c r="C15" s="152" t="s">
        <v>146</v>
      </c>
      <c r="D15" s="153"/>
      <c r="E15" s="80" t="s">
        <v>94</v>
      </c>
      <c r="G15" s="102"/>
      <c r="H15" s="101">
        <f>+IF(E15="No",0,ROUND(((H14-H12)*0.19),0))</f>
        <v>0</v>
      </c>
      <c r="I15" s="92">
        <f>+IF($H$37=0,0,ROUND((H15/$H$37),2))</f>
        <v>0</v>
      </c>
      <c r="J15" s="72"/>
      <c r="K15" s="72"/>
      <c r="L15" s="72"/>
    </row>
    <row r="16" spans="1:19" x14ac:dyDescent="0.2">
      <c r="A16" s="90" t="s">
        <v>109</v>
      </c>
      <c r="B16" s="143" t="s">
        <v>108</v>
      </c>
      <c r="C16" s="144"/>
      <c r="D16" s="144"/>
      <c r="E16" s="144"/>
      <c r="F16" s="144"/>
      <c r="G16" s="144"/>
      <c r="H16" s="144"/>
      <c r="I16" s="145"/>
      <c r="J16" s="72"/>
      <c r="K16" s="72"/>
      <c r="L16" s="72"/>
    </row>
    <row r="17" spans="1:19" x14ac:dyDescent="0.2">
      <c r="A17" s="90"/>
      <c r="B17" s="143" t="s">
        <v>107</v>
      </c>
      <c r="C17" s="144"/>
      <c r="D17" s="144"/>
      <c r="E17" s="144"/>
      <c r="F17" s="144"/>
      <c r="G17" s="161"/>
      <c r="H17" s="101">
        <f>+P45</f>
        <v>0</v>
      </c>
      <c r="I17" s="92">
        <f>+IF($H$37=0,0,ROUND((H17/$H$37),2))</f>
        <v>0</v>
      </c>
      <c r="J17" s="72"/>
      <c r="K17" s="72"/>
      <c r="L17" s="72"/>
    </row>
    <row r="18" spans="1:19" x14ac:dyDescent="0.2">
      <c r="A18" s="90"/>
      <c r="B18" s="142" t="s">
        <v>106</v>
      </c>
      <c r="C18" s="142"/>
      <c r="D18" s="142"/>
      <c r="E18" s="142"/>
      <c r="F18" s="142"/>
      <c r="G18" s="142"/>
      <c r="H18" s="93">
        <v>0</v>
      </c>
      <c r="I18" s="92">
        <f>+IF($H$37=0,0,ROUND((H18/$H$37),2))</f>
        <v>0</v>
      </c>
      <c r="J18" s="72"/>
      <c r="K18" s="72"/>
      <c r="L18" s="72"/>
    </row>
    <row r="19" spans="1:19" x14ac:dyDescent="0.2">
      <c r="A19" s="90"/>
      <c r="B19" s="134" t="s">
        <v>105</v>
      </c>
      <c r="C19" s="135"/>
      <c r="D19" s="135"/>
      <c r="E19" s="135"/>
      <c r="F19" s="135"/>
      <c r="G19" s="136"/>
      <c r="H19" s="89">
        <f>+H17+H18</f>
        <v>0</v>
      </c>
      <c r="I19" s="88">
        <f>+I17+I18</f>
        <v>0</v>
      </c>
      <c r="J19" s="130"/>
      <c r="K19" s="131"/>
      <c r="L19" s="131"/>
      <c r="O19" s="99">
        <f>ROUND((0.07*H14),0)</f>
        <v>0</v>
      </c>
    </row>
    <row r="20" spans="1:19" x14ac:dyDescent="0.2">
      <c r="A20" s="90" t="s">
        <v>104</v>
      </c>
      <c r="B20" s="143" t="s">
        <v>103</v>
      </c>
      <c r="C20" s="144"/>
      <c r="D20" s="144"/>
      <c r="E20" s="144"/>
      <c r="F20" s="144"/>
      <c r="G20" s="144"/>
      <c r="H20" s="144"/>
      <c r="I20" s="145"/>
      <c r="J20" s="72"/>
      <c r="K20" s="72"/>
      <c r="L20" s="72"/>
    </row>
    <row r="21" spans="1:19" x14ac:dyDescent="0.2">
      <c r="A21" s="90"/>
      <c r="B21" s="114"/>
      <c r="C21" s="142" t="s">
        <v>102</v>
      </c>
      <c r="D21" s="142"/>
      <c r="E21" s="142"/>
      <c r="F21" s="142"/>
      <c r="G21" s="142"/>
      <c r="H21" s="93">
        <v>0</v>
      </c>
      <c r="I21" s="92">
        <f>+IF($H$37=0,0,ROUND((H21/$H$37),2))</f>
        <v>0</v>
      </c>
      <c r="J21" s="91" t="str">
        <f>IF(AND($H$33&gt;0,H21&gt;0),"Debe ser =0 por financiamiento CORFO"," ")</f>
        <v xml:space="preserve"> </v>
      </c>
      <c r="K21" s="72"/>
      <c r="L21" s="72"/>
    </row>
    <row r="22" spans="1:19" x14ac:dyDescent="0.2">
      <c r="A22" s="90"/>
      <c r="B22" s="114"/>
      <c r="C22" s="142" t="s">
        <v>101</v>
      </c>
      <c r="D22" s="142"/>
      <c r="E22" s="142"/>
      <c r="F22" s="142"/>
      <c r="G22" s="142"/>
      <c r="H22" s="93">
        <v>0</v>
      </c>
      <c r="I22" s="92">
        <f>+IF($H$37=0,0,ROUND((H22/$H$37),2))</f>
        <v>0</v>
      </c>
      <c r="J22" s="91" t="str">
        <f>IF(AND($H$33&gt;0,H22&gt;0),"Debe ser =0 por financiamiento CORFO"," ")</f>
        <v xml:space="preserve"> </v>
      </c>
      <c r="K22" s="72"/>
      <c r="L22" s="72"/>
    </row>
    <row r="23" spans="1:19" x14ac:dyDescent="0.2">
      <c r="A23" s="90"/>
      <c r="B23" s="114"/>
      <c r="C23" s="142" t="s">
        <v>100</v>
      </c>
      <c r="D23" s="142"/>
      <c r="E23" s="142"/>
      <c r="F23" s="142"/>
      <c r="G23" s="142"/>
      <c r="H23" s="93">
        <v>0</v>
      </c>
      <c r="I23" s="92">
        <f>+IF($H$37=0,0,ROUND((H23/$H$37),2))</f>
        <v>0</v>
      </c>
      <c r="J23" s="97"/>
      <c r="K23" s="72"/>
      <c r="L23" s="72"/>
    </row>
    <row r="24" spans="1:19" x14ac:dyDescent="0.2">
      <c r="A24" s="90"/>
      <c r="B24" s="114"/>
      <c r="C24" s="142" t="s">
        <v>99</v>
      </c>
      <c r="D24" s="142"/>
      <c r="E24" s="142"/>
      <c r="F24" s="142"/>
      <c r="G24" s="142"/>
      <c r="H24" s="93">
        <v>0</v>
      </c>
      <c r="I24" s="92">
        <f>+IF($H$37=0,0,ROUND((H24/$H$37),2))</f>
        <v>0</v>
      </c>
      <c r="J24" s="91" t="str">
        <f>IF(AND($H$33&gt;0,H24&gt;0),"Debe ser =0 por financiamiento CORFO"," ")</f>
        <v xml:space="preserve"> </v>
      </c>
      <c r="K24" s="72"/>
      <c r="L24" s="72"/>
    </row>
    <row r="25" spans="1:19" x14ac:dyDescent="0.2">
      <c r="A25" s="90"/>
      <c r="B25" s="134" t="s">
        <v>98</v>
      </c>
      <c r="C25" s="135"/>
      <c r="D25" s="135"/>
      <c r="E25" s="135"/>
      <c r="F25" s="135"/>
      <c r="G25" s="136"/>
      <c r="H25" s="89">
        <f>SUM(H21:H24)</f>
        <v>0</v>
      </c>
      <c r="I25" s="88">
        <f>SUM(I21:I24)</f>
        <v>0</v>
      </c>
      <c r="J25" s="72"/>
      <c r="K25" s="72"/>
      <c r="L25" s="72"/>
    </row>
    <row r="26" spans="1:19" x14ac:dyDescent="0.2">
      <c r="A26" s="90" t="s">
        <v>145</v>
      </c>
      <c r="B26" s="143" t="s">
        <v>144</v>
      </c>
      <c r="C26" s="144"/>
      <c r="D26" s="144"/>
      <c r="E26" s="144"/>
      <c r="F26" s="144"/>
      <c r="G26" s="144"/>
      <c r="H26" s="144"/>
      <c r="I26" s="145"/>
      <c r="J26" s="72"/>
      <c r="K26" s="72"/>
      <c r="L26" s="72"/>
    </row>
    <row r="27" spans="1:19" x14ac:dyDescent="0.2">
      <c r="A27" s="90"/>
      <c r="B27" s="114"/>
      <c r="C27" s="142" t="s">
        <v>143</v>
      </c>
      <c r="D27" s="142"/>
      <c r="E27" s="142"/>
      <c r="F27" s="142"/>
      <c r="G27" s="142"/>
      <c r="H27" s="93">
        <v>0</v>
      </c>
      <c r="I27" s="92">
        <f>+IF($H$37=0,0,ROUND((H27/$H$37),2))</f>
        <v>0</v>
      </c>
      <c r="J27" s="72"/>
      <c r="K27" s="72"/>
      <c r="L27" s="72"/>
    </row>
    <row r="28" spans="1:19" x14ac:dyDescent="0.2">
      <c r="A28" s="90"/>
      <c r="B28" s="114"/>
      <c r="C28" s="146" t="s">
        <v>142</v>
      </c>
      <c r="D28" s="147"/>
      <c r="E28" s="147"/>
      <c r="F28" s="147"/>
      <c r="G28" s="148"/>
      <c r="H28" s="93">
        <v>0</v>
      </c>
      <c r="I28" s="92">
        <f>+IF($H$37=0,0,ROUND((H28/$H$37),2))</f>
        <v>0</v>
      </c>
      <c r="J28" s="72"/>
      <c r="K28" s="72"/>
      <c r="L28" s="72"/>
    </row>
    <row r="29" spans="1:19" x14ac:dyDescent="0.2">
      <c r="A29" s="90"/>
      <c r="B29" s="114"/>
      <c r="C29" s="142" t="s">
        <v>141</v>
      </c>
      <c r="D29" s="142"/>
      <c r="E29" s="142"/>
      <c r="F29" s="142"/>
      <c r="G29" s="142"/>
      <c r="H29" s="93">
        <v>0</v>
      </c>
      <c r="I29" s="92">
        <f>+IF($H$37=0,0,ROUND((H29/$H$37),2))</f>
        <v>0</v>
      </c>
      <c r="J29" s="72"/>
      <c r="K29" s="72"/>
      <c r="L29" s="72"/>
      <c r="O29" s="99">
        <f>ROUND((8*I35*H37),0)</f>
        <v>0</v>
      </c>
      <c r="P29" t="s">
        <v>140</v>
      </c>
      <c r="Q29" s="30">
        <f>MIN(O29:O30)</f>
        <v>0</v>
      </c>
      <c r="R29" t="str">
        <f>IF(O29=Q29,"UF","%")</f>
        <v>UF</v>
      </c>
      <c r="S29" t="str">
        <f>IF(R29="UF","Bono anexo mayor a 8 UF por beneficiario","Bono anexo mayor 10 % del Costo ejecución")</f>
        <v>Bono anexo mayor a 8 UF por beneficiario</v>
      </c>
    </row>
    <row r="30" spans="1:19" ht="13.5" customHeight="1" x14ac:dyDescent="0.2">
      <c r="A30" s="90"/>
      <c r="B30" s="134" t="s">
        <v>139</v>
      </c>
      <c r="C30" s="135"/>
      <c r="D30" s="135"/>
      <c r="E30" s="135"/>
      <c r="F30" s="135"/>
      <c r="G30" s="136"/>
      <c r="H30" s="89">
        <f>SUM(H27:H29)</f>
        <v>0</v>
      </c>
      <c r="I30" s="88">
        <f>SUM(I27:I29)</f>
        <v>0</v>
      </c>
      <c r="J30" s="124" t="str">
        <f>IF(OR(H30&gt;O29,H30&gt;O30),S29," ")</f>
        <v xml:space="preserve"> </v>
      </c>
      <c r="K30" s="125" t="str">
        <f>IF(OR(I30&gt;P29,I30&gt;P30),T30," ")</f>
        <v xml:space="preserve"> </v>
      </c>
      <c r="L30" s="125">
        <f>IF(OR(J30&gt;Q29,J30&gt;Q30),U30," ")</f>
        <v>0</v>
      </c>
      <c r="O30" s="99">
        <f>ROUND((0.1*H14),0)</f>
        <v>0</v>
      </c>
      <c r="P30" s="103">
        <v>0.1</v>
      </c>
    </row>
    <row r="31" spans="1:19" ht="13.5" customHeight="1" thickBot="1" x14ac:dyDescent="0.25">
      <c r="A31" s="137" t="s">
        <v>97</v>
      </c>
      <c r="B31" s="138"/>
      <c r="C31" s="138"/>
      <c r="D31" s="138"/>
      <c r="E31" s="138"/>
      <c r="F31" s="138"/>
      <c r="G31" s="139"/>
      <c r="H31" s="87">
        <f>+H14+H25+H19+H15+H30</f>
        <v>0</v>
      </c>
      <c r="I31" s="86">
        <f>+ROUND((I14+I15+I19+I25+I30),2)</f>
        <v>0</v>
      </c>
      <c r="J31" s="122" t="str">
        <f>IF(O31&gt;P31,"No cumple letra k) Art. 1º Reglamento"," ")</f>
        <v xml:space="preserve"> </v>
      </c>
      <c r="K31" s="123"/>
      <c r="L31" s="123"/>
      <c r="O31" s="84">
        <f>ROUND((H18+H24+H23+H11+H21+H22+H12+H33),0)</f>
        <v>0</v>
      </c>
      <c r="P31" s="83">
        <f>ROUND((0.2*(SUM(H5:H13)+H19+H21+H22+H24+H33)),0)</f>
        <v>0</v>
      </c>
    </row>
    <row r="32" spans="1:19" ht="13.5" thickBot="1" x14ac:dyDescent="0.25">
      <c r="J32" s="132" t="str">
        <f>+IF(I31&gt;12000,"Costo mayor a UF 12.000, debe presentar Estudio de Factibilidad Economica"," ")</f>
        <v xml:space="preserve"> </v>
      </c>
      <c r="K32" s="133"/>
      <c r="L32" s="133"/>
    </row>
    <row r="33" spans="1:18" ht="13.5" thickBot="1" x14ac:dyDescent="0.25">
      <c r="A33" s="140" t="s">
        <v>96</v>
      </c>
      <c r="B33" s="141"/>
      <c r="C33" s="141"/>
      <c r="D33" s="141"/>
      <c r="E33" s="141"/>
      <c r="F33" s="141"/>
      <c r="G33" s="141"/>
      <c r="H33" s="82">
        <v>0</v>
      </c>
      <c r="J33" s="133"/>
      <c r="K33" s="133"/>
      <c r="L33" s="133"/>
    </row>
    <row r="34" spans="1:18" x14ac:dyDescent="0.2">
      <c r="H34" s="30"/>
      <c r="I34" s="81"/>
      <c r="J34" s="72"/>
      <c r="K34" s="72"/>
      <c r="L34" s="72"/>
    </row>
    <row r="35" spans="1:18" x14ac:dyDescent="0.2">
      <c r="H35" s="72" t="str">
        <f>IF(H30&gt;0,"Nº Beneficiarios","")</f>
        <v/>
      </c>
      <c r="I35" s="79"/>
      <c r="J35" s="72"/>
      <c r="K35" s="72"/>
      <c r="L35" s="72"/>
      <c r="O35" t="s">
        <v>93</v>
      </c>
    </row>
    <row r="36" spans="1:18" ht="13.5" thickBot="1" x14ac:dyDescent="0.25">
      <c r="J36" s="72"/>
      <c r="K36" s="72"/>
      <c r="L36" s="72"/>
    </row>
    <row r="37" spans="1:18" ht="13.5" thickBot="1" x14ac:dyDescent="0.25">
      <c r="A37" s="78" t="s">
        <v>92</v>
      </c>
      <c r="B37" s="77"/>
      <c r="C37" s="77"/>
      <c r="D37" s="76"/>
      <c r="G37" s="75" t="s">
        <v>91</v>
      </c>
      <c r="H37" s="74"/>
      <c r="I37" s="73" t="str">
        <f>IF(AND(H31&gt;0,H37=0),"Ingrese valor de la UF"," ")</f>
        <v xml:space="preserve"> </v>
      </c>
      <c r="J37" s="72"/>
      <c r="K37" s="72"/>
      <c r="L37" s="72"/>
    </row>
    <row r="39" spans="1:18" x14ac:dyDescent="0.2">
      <c r="N39" s="126" t="s">
        <v>90</v>
      </c>
      <c r="O39" s="126"/>
      <c r="P39" s="126"/>
      <c r="Q39" s="126"/>
      <c r="R39" s="126"/>
    </row>
    <row r="40" spans="1:18" x14ac:dyDescent="0.2">
      <c r="N40" s="121" t="s">
        <v>89</v>
      </c>
      <c r="O40" s="67" t="s">
        <v>88</v>
      </c>
      <c r="P40" s="68">
        <f>+IF(H37=0,0,ROUND((H14/H37),2))</f>
        <v>0</v>
      </c>
      <c r="Q40" s="71" t="e">
        <f>+H14/H37</f>
        <v>#DIV/0!</v>
      </c>
      <c r="R40" s="66"/>
    </row>
    <row r="41" spans="1:18" x14ac:dyDescent="0.2">
      <c r="N41" s="121"/>
      <c r="O41" s="67" t="s">
        <v>87</v>
      </c>
      <c r="P41" s="68">
        <f>+P40/1000</f>
        <v>0</v>
      </c>
      <c r="Q41" s="68" t="e">
        <f>+Q40/1000</f>
        <v>#DIV/0!</v>
      </c>
      <c r="R41" s="66"/>
    </row>
    <row r="42" spans="1:18" x14ac:dyDescent="0.2">
      <c r="O42" s="67" t="s">
        <v>86</v>
      </c>
      <c r="P42" s="70" t="str">
        <f>+IF(P40&gt;=500,IF(P40&lt;=1000,5.5/100,IF(P40&lt;=12000,ROUND(((5.73-0.23*P41)/100),5),IF(P40&lt;=24000,ROUND(((3.5008-0.0417*P41)/100),5),"mayor UF 24.000"))),"menor a UF 500")</f>
        <v>menor a UF 500</v>
      </c>
      <c r="Q42" s="69" t="e">
        <f>+IF(Q40&gt;=500,IF(Q40&lt;=1000,5.5/100,IF(Q40&lt;=12000,((5.73-0.23*Q41)/100),IF(Q40&lt;=24000,((3.5008-0.0417*Q41)/100),"mayor UF 24.000"))),"menor a UF 500")</f>
        <v>#DIV/0!</v>
      </c>
      <c r="R42" s="66"/>
    </row>
    <row r="44" spans="1:18" x14ac:dyDescent="0.2">
      <c r="O44" s="67" t="s">
        <v>85</v>
      </c>
      <c r="P44" s="68">
        <f>+IF(P42="menor a UF 500",0,ROUND((P42*P41*1000),2))</f>
        <v>0</v>
      </c>
      <c r="Q44" s="68">
        <f>+IF(P42="menor a UF 500",0,Q42*Q41*1000)</f>
        <v>0</v>
      </c>
    </row>
    <row r="45" spans="1:18" x14ac:dyDescent="0.2">
      <c r="O45" s="67" t="s">
        <v>84</v>
      </c>
      <c r="P45" s="30">
        <v>0</v>
      </c>
      <c r="Q45" s="30">
        <f>+ROUND((Q44*P37),0)</f>
        <v>0</v>
      </c>
      <c r="R45" s="30"/>
    </row>
    <row r="46" spans="1:18" x14ac:dyDescent="0.2">
      <c r="P46" s="66" t="s">
        <v>83</v>
      </c>
      <c r="Q46" s="65" t="s">
        <v>82</v>
      </c>
    </row>
  </sheetData>
  <sheetProtection password="ED66" sheet="1" objects="1" scenarios="1"/>
  <mergeCells count="41">
    <mergeCell ref="B6:G6"/>
    <mergeCell ref="B25:G25"/>
    <mergeCell ref="B26:I26"/>
    <mergeCell ref="C23:G23"/>
    <mergeCell ref="B7:G7"/>
    <mergeCell ref="B12:G12"/>
    <mergeCell ref="B17:G17"/>
    <mergeCell ref="C21:G21"/>
    <mergeCell ref="C22:G22"/>
    <mergeCell ref="B20:I20"/>
    <mergeCell ref="B14:G14"/>
    <mergeCell ref="H1:I1"/>
    <mergeCell ref="A1:G1"/>
    <mergeCell ref="B3:G3"/>
    <mergeCell ref="B4:I4"/>
    <mergeCell ref="B5:G5"/>
    <mergeCell ref="J11:L12"/>
    <mergeCell ref="B11:G11"/>
    <mergeCell ref="B13:G13"/>
    <mergeCell ref="B9:G9"/>
    <mergeCell ref="B19:G19"/>
    <mergeCell ref="C15:D15"/>
    <mergeCell ref="B10:G10"/>
    <mergeCell ref="J9:L9"/>
    <mergeCell ref="B30:G30"/>
    <mergeCell ref="A31:G31"/>
    <mergeCell ref="A33:G33"/>
    <mergeCell ref="B8:G8"/>
    <mergeCell ref="C27:G27"/>
    <mergeCell ref="C29:G29"/>
    <mergeCell ref="C24:G24"/>
    <mergeCell ref="B18:G18"/>
    <mergeCell ref="B16:I16"/>
    <mergeCell ref="C28:G28"/>
    <mergeCell ref="N40:N41"/>
    <mergeCell ref="J31:L31"/>
    <mergeCell ref="J30:L30"/>
    <mergeCell ref="N39:R39"/>
    <mergeCell ref="J13:L14"/>
    <mergeCell ref="J19:L19"/>
    <mergeCell ref="J32:L33"/>
  </mergeCells>
  <conditionalFormatting sqref="H35">
    <cfRule type="cellIs" dxfId="4" priority="1" stopIfTrue="1" operator="equal">
      <formula>$O$35</formula>
    </cfRule>
  </conditionalFormatting>
  <conditionalFormatting sqref="I35">
    <cfRule type="cellIs" dxfId="3" priority="2" stopIfTrue="1" operator="greaterThan">
      <formula>0</formula>
    </cfRule>
  </conditionalFormatting>
  <dataValidations count="2">
    <dataValidation allowBlank="1" showInputMessage="1" showErrorMessage="1" prompt="Suma de gastos generales, incuido imprevistos, si corresponde" sqref="H11" xr:uid="{00000000-0002-0000-0000-000000000000}"/>
    <dataValidation type="list" allowBlank="1" showInputMessage="1" showErrorMessage="1" sqref="E15" xr:uid="{00000000-0002-0000-0000-000001000000}">
      <formula1>"Sí,No"</formula1>
    </dataValidation>
  </dataValidations>
  <pageMargins left="0.59055118110236227" right="0.19685039370078741" top="0.98425196850393704" bottom="0.98425196850393704" header="0" footer="0"/>
  <pageSetup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53"/>
  <sheetViews>
    <sheetView showGridLines="0" topLeftCell="A22" workbookViewId="0">
      <selection activeCell="E22" sqref="E22"/>
    </sheetView>
  </sheetViews>
  <sheetFormatPr baseColWidth="10" defaultRowHeight="12.75" x14ac:dyDescent="0.2"/>
  <cols>
    <col min="1" max="1" width="2.5703125" bestFit="1" customWidth="1"/>
    <col min="2" max="2" width="3.85546875" customWidth="1"/>
    <col min="3" max="3" width="8.5703125" customWidth="1"/>
    <col min="4" max="4" width="11" customWidth="1"/>
    <col min="5" max="5" width="4.7109375" customWidth="1"/>
    <col min="6" max="6" width="4.5703125" customWidth="1"/>
    <col min="7" max="7" width="9.7109375" customWidth="1"/>
    <col min="8" max="8" width="11.5703125" customWidth="1"/>
    <col min="9" max="9" width="10" customWidth="1"/>
    <col min="12" max="12" width="13.28515625" customWidth="1"/>
    <col min="13" max="13" width="11.85546875" customWidth="1"/>
    <col min="14" max="14" width="6.5703125" hidden="1" customWidth="1"/>
    <col min="15" max="15" width="11.42578125" hidden="1" customWidth="1"/>
    <col min="16" max="16" width="10.42578125" hidden="1" customWidth="1"/>
    <col min="17" max="17" width="6.85546875" hidden="1" customWidth="1"/>
    <col min="18" max="18" width="4" hidden="1" customWidth="1"/>
    <col min="19" max="26" width="11.42578125" hidden="1" customWidth="1"/>
    <col min="27" max="65" width="11.42578125" customWidth="1"/>
  </cols>
  <sheetData>
    <row r="1" spans="1:15" x14ac:dyDescent="0.2">
      <c r="A1" s="155" t="s">
        <v>138</v>
      </c>
      <c r="B1" s="155"/>
      <c r="C1" s="155"/>
      <c r="D1" s="155"/>
      <c r="E1" s="155"/>
      <c r="F1" s="155"/>
      <c r="G1" s="155"/>
      <c r="H1" s="154"/>
      <c r="I1" s="154"/>
      <c r="J1" s="73" t="str">
        <f>IF(AND(H38&gt;0,H1=""),"Ingrese el código del proyecto"," ")</f>
        <v xml:space="preserve"> </v>
      </c>
      <c r="K1" s="72"/>
      <c r="L1" s="72"/>
    </row>
    <row r="2" spans="1:15" ht="13.5" thickBot="1" x14ac:dyDescent="0.25">
      <c r="A2" s="113"/>
      <c r="B2" s="113"/>
      <c r="C2" s="113"/>
      <c r="D2" s="113"/>
      <c r="E2" s="113"/>
      <c r="F2" s="113"/>
      <c r="G2" s="113"/>
      <c r="H2" s="113"/>
      <c r="I2" s="113"/>
      <c r="J2" s="72"/>
      <c r="K2" s="72"/>
      <c r="L2" s="72"/>
    </row>
    <row r="3" spans="1:15" ht="13.5" thickBot="1" x14ac:dyDescent="0.25">
      <c r="A3" s="112"/>
      <c r="B3" s="156" t="s">
        <v>137</v>
      </c>
      <c r="C3" s="156"/>
      <c r="D3" s="156"/>
      <c r="E3" s="156"/>
      <c r="F3" s="156"/>
      <c r="G3" s="157"/>
      <c r="H3" s="111" t="s">
        <v>136</v>
      </c>
      <c r="I3" s="110" t="s">
        <v>135</v>
      </c>
      <c r="J3" s="72"/>
      <c r="K3" s="72"/>
      <c r="L3" s="72"/>
    </row>
    <row r="4" spans="1:15" x14ac:dyDescent="0.2">
      <c r="A4" s="109" t="s">
        <v>134</v>
      </c>
      <c r="B4" s="158" t="s">
        <v>133</v>
      </c>
      <c r="C4" s="159"/>
      <c r="D4" s="159"/>
      <c r="E4" s="159"/>
      <c r="F4" s="159"/>
      <c r="G4" s="159"/>
      <c r="H4" s="159"/>
      <c r="I4" s="160"/>
      <c r="J4" s="72"/>
      <c r="K4" s="72"/>
      <c r="L4" s="72"/>
    </row>
    <row r="5" spans="1:15" x14ac:dyDescent="0.2">
      <c r="A5" s="108"/>
      <c r="B5" s="142" t="s">
        <v>14</v>
      </c>
      <c r="C5" s="142"/>
      <c r="D5" s="142"/>
      <c r="E5" s="142"/>
      <c r="F5" s="142"/>
      <c r="G5" s="142"/>
      <c r="H5" s="93">
        <v>0</v>
      </c>
      <c r="I5" s="92">
        <f t="shared" ref="I5:I20" si="0">+IF($H$44=0,0,ROUND((H5/$H$44),2))</f>
        <v>0</v>
      </c>
      <c r="J5" s="72"/>
      <c r="K5" s="72"/>
      <c r="L5" s="72"/>
    </row>
    <row r="6" spans="1:15" x14ac:dyDescent="0.2">
      <c r="A6" s="90"/>
      <c r="B6" s="162" t="s">
        <v>153</v>
      </c>
      <c r="C6" s="162"/>
      <c r="D6" s="162"/>
      <c r="E6" s="162"/>
      <c r="F6" s="162"/>
      <c r="G6" s="162"/>
      <c r="H6" s="93">
        <v>0</v>
      </c>
      <c r="I6" s="92">
        <f t="shared" si="0"/>
        <v>0</v>
      </c>
      <c r="J6" s="72"/>
      <c r="K6" s="72"/>
      <c r="L6" s="72"/>
    </row>
    <row r="7" spans="1:15" x14ac:dyDescent="0.2">
      <c r="A7" s="90"/>
      <c r="B7" s="162" t="s">
        <v>152</v>
      </c>
      <c r="C7" s="162"/>
      <c r="D7" s="162"/>
      <c r="E7" s="162"/>
      <c r="F7" s="162"/>
      <c r="G7" s="162"/>
      <c r="H7" s="93">
        <v>0</v>
      </c>
      <c r="I7" s="92">
        <f t="shared" si="0"/>
        <v>0</v>
      </c>
      <c r="J7" s="72"/>
      <c r="K7" s="72"/>
      <c r="L7" s="72"/>
    </row>
    <row r="8" spans="1:15" x14ac:dyDescent="0.2">
      <c r="A8" s="90"/>
      <c r="B8" s="162" t="s">
        <v>151</v>
      </c>
      <c r="C8" s="162"/>
      <c r="D8" s="162"/>
      <c r="E8" s="162"/>
      <c r="F8" s="162"/>
      <c r="G8" s="162"/>
      <c r="H8" s="93">
        <v>0</v>
      </c>
      <c r="I8" s="92">
        <f t="shared" si="0"/>
        <v>0</v>
      </c>
      <c r="J8" s="72"/>
      <c r="K8" s="72"/>
      <c r="L8" s="72"/>
    </row>
    <row r="9" spans="1:15" x14ac:dyDescent="0.2">
      <c r="A9" s="90"/>
      <c r="B9" s="163"/>
      <c r="C9" s="164"/>
      <c r="D9" s="164"/>
      <c r="E9" s="164"/>
      <c r="F9" s="164"/>
      <c r="G9" s="165"/>
      <c r="H9" s="93">
        <v>0</v>
      </c>
      <c r="I9" s="92">
        <f t="shared" si="0"/>
        <v>0</v>
      </c>
      <c r="J9" s="72"/>
      <c r="K9" s="72"/>
      <c r="L9" s="72"/>
    </row>
    <row r="10" spans="1:15" x14ac:dyDescent="0.2">
      <c r="A10" s="90"/>
      <c r="B10" s="163"/>
      <c r="C10" s="164"/>
      <c r="D10" s="164"/>
      <c r="E10" s="164"/>
      <c r="F10" s="164"/>
      <c r="G10" s="165"/>
      <c r="H10" s="93">
        <v>0</v>
      </c>
      <c r="I10" s="92">
        <f t="shared" si="0"/>
        <v>0</v>
      </c>
      <c r="J10" s="72"/>
      <c r="K10" s="72"/>
      <c r="L10" s="72"/>
    </row>
    <row r="11" spans="1:15" x14ac:dyDescent="0.2">
      <c r="A11" s="90"/>
      <c r="B11" s="163"/>
      <c r="C11" s="164"/>
      <c r="D11" s="164"/>
      <c r="E11" s="164"/>
      <c r="F11" s="164"/>
      <c r="G11" s="165"/>
      <c r="H11" s="93">
        <v>0</v>
      </c>
      <c r="I11" s="92">
        <f t="shared" si="0"/>
        <v>0</v>
      </c>
      <c r="J11" s="72"/>
      <c r="K11" s="72"/>
      <c r="L11" s="72"/>
    </row>
    <row r="12" spans="1:15" x14ac:dyDescent="0.2">
      <c r="A12" s="90"/>
      <c r="B12" s="163"/>
      <c r="C12" s="164"/>
      <c r="D12" s="164"/>
      <c r="E12" s="164"/>
      <c r="F12" s="164"/>
      <c r="G12" s="165"/>
      <c r="H12" s="93">
        <v>0</v>
      </c>
      <c r="I12" s="92">
        <f t="shared" si="0"/>
        <v>0</v>
      </c>
      <c r="J12" s="72"/>
      <c r="K12" s="72"/>
      <c r="L12" s="72"/>
    </row>
    <row r="13" spans="1:15" x14ac:dyDescent="0.2">
      <c r="A13" s="90"/>
      <c r="B13" s="163"/>
      <c r="C13" s="164"/>
      <c r="D13" s="164"/>
      <c r="E13" s="164"/>
      <c r="F13" s="164"/>
      <c r="G13" s="165"/>
      <c r="H13" s="93">
        <v>0</v>
      </c>
      <c r="I13" s="92">
        <f t="shared" si="0"/>
        <v>0</v>
      </c>
      <c r="J13" s="72"/>
      <c r="K13" s="72"/>
      <c r="L13" s="72"/>
    </row>
    <row r="14" spans="1:15" x14ac:dyDescent="0.2">
      <c r="A14" s="90"/>
      <c r="B14" s="163" t="s">
        <v>150</v>
      </c>
      <c r="C14" s="164"/>
      <c r="D14" s="164"/>
      <c r="E14" s="164"/>
      <c r="F14" s="164"/>
      <c r="G14" s="165"/>
      <c r="H14" s="93">
        <v>0</v>
      </c>
      <c r="I14" s="92">
        <f t="shared" si="0"/>
        <v>0</v>
      </c>
      <c r="J14" s="72"/>
      <c r="K14" s="72"/>
      <c r="L14" s="72"/>
    </row>
    <row r="15" spans="1:15" x14ac:dyDescent="0.2">
      <c r="A15" s="90"/>
      <c r="B15" s="142" t="s">
        <v>117</v>
      </c>
      <c r="C15" s="142"/>
      <c r="D15" s="142"/>
      <c r="E15" s="142"/>
      <c r="F15" s="142"/>
      <c r="G15" s="142"/>
      <c r="H15" s="93">
        <v>0</v>
      </c>
      <c r="I15" s="92">
        <f t="shared" si="0"/>
        <v>0</v>
      </c>
      <c r="J15" s="130"/>
      <c r="K15" s="131"/>
      <c r="L15" s="131"/>
      <c r="O15" s="99"/>
    </row>
    <row r="16" spans="1:15" x14ac:dyDescent="0.2">
      <c r="A16" s="90"/>
      <c r="B16" s="142" t="s">
        <v>115</v>
      </c>
      <c r="C16" s="142"/>
      <c r="D16" s="142"/>
      <c r="E16" s="142"/>
      <c r="F16" s="142"/>
      <c r="G16" s="142"/>
      <c r="H16" s="93">
        <v>0</v>
      </c>
      <c r="I16" s="92">
        <f t="shared" si="0"/>
        <v>0</v>
      </c>
      <c r="J16" s="72"/>
      <c r="K16" s="72"/>
      <c r="L16" s="72"/>
    </row>
    <row r="17" spans="1:19" x14ac:dyDescent="0.2">
      <c r="A17" s="90"/>
      <c r="B17" s="142" t="s">
        <v>113</v>
      </c>
      <c r="C17" s="142"/>
      <c r="D17" s="142"/>
      <c r="E17" s="142"/>
      <c r="F17" s="142"/>
      <c r="G17" s="142"/>
      <c r="H17" s="93">
        <v>0</v>
      </c>
      <c r="I17" s="92">
        <f t="shared" si="0"/>
        <v>0</v>
      </c>
      <c r="J17" s="149" t="str">
        <f>IF(OR((H17+H18+H19)&gt;O17,(H17+H18+H19)&gt;O19),S17," ")</f>
        <v xml:space="preserve"> </v>
      </c>
      <c r="K17" s="150"/>
      <c r="L17" s="150"/>
      <c r="O17" s="99">
        <f>ROUND((150*H44),0)</f>
        <v>0</v>
      </c>
      <c r="P17" t="s">
        <v>114</v>
      </c>
      <c r="Q17" s="30">
        <f>MIN(O17:O19)</f>
        <v>0</v>
      </c>
      <c r="R17" t="str">
        <f>IF(O17=Q17,"UF","%")</f>
        <v>UF</v>
      </c>
      <c r="S17" t="str">
        <f>IF(R17="UF","G.Generales mayor 150 UF, debe detallarlos","G. Generales mayor 5 % del Costo total, debe detallarlos")</f>
        <v>G.Generales mayor 150 UF, debe detallarlos</v>
      </c>
    </row>
    <row r="18" spans="1:19" x14ac:dyDescent="0.2">
      <c r="A18" s="90"/>
      <c r="B18" s="142" t="s">
        <v>149</v>
      </c>
      <c r="C18" s="142"/>
      <c r="D18" s="142"/>
      <c r="E18" s="142"/>
      <c r="F18" s="142"/>
      <c r="G18" s="142"/>
      <c r="H18" s="93">
        <v>0</v>
      </c>
      <c r="I18" s="92">
        <f t="shared" si="0"/>
        <v>0</v>
      </c>
      <c r="J18" s="151"/>
      <c r="K18" s="150"/>
      <c r="L18" s="150"/>
      <c r="O18" s="99"/>
      <c r="Q18" s="30"/>
    </row>
    <row r="19" spans="1:19" ht="23.25" customHeight="1" x14ac:dyDescent="0.2">
      <c r="A19" s="90"/>
      <c r="B19" s="142" t="s">
        <v>148</v>
      </c>
      <c r="C19" s="142"/>
      <c r="D19" s="142"/>
      <c r="E19" s="142"/>
      <c r="F19" s="142"/>
      <c r="G19" s="142"/>
      <c r="H19" s="93">
        <v>0</v>
      </c>
      <c r="I19" s="92">
        <f t="shared" si="0"/>
        <v>0</v>
      </c>
      <c r="J19" s="127" t="str">
        <f>IF(AND(H16&gt;0,H19&gt;0),"Considera utilidades, luego no puede considerar administración"," ")</f>
        <v xml:space="preserve"> </v>
      </c>
      <c r="K19" s="128"/>
      <c r="L19" s="128"/>
      <c r="O19" s="99">
        <f>ROUND((0.05*H38),0)</f>
        <v>0</v>
      </c>
      <c r="P19" s="103">
        <v>0.05</v>
      </c>
    </row>
    <row r="20" spans="1:19" ht="12.75" customHeight="1" x14ac:dyDescent="0.2">
      <c r="A20" s="90"/>
      <c r="B20" s="142" t="s">
        <v>112</v>
      </c>
      <c r="C20" s="142"/>
      <c r="D20" s="142"/>
      <c r="E20" s="142"/>
      <c r="F20" s="142"/>
      <c r="G20" s="142"/>
      <c r="H20" s="93">
        <v>0</v>
      </c>
      <c r="I20" s="92">
        <f t="shared" si="0"/>
        <v>0</v>
      </c>
      <c r="J20" s="105" t="str">
        <f>IF(OR(H20&gt;O20,H20&gt;O21),S20," ")</f>
        <v xml:space="preserve"> </v>
      </c>
      <c r="K20" s="104"/>
      <c r="L20" s="104"/>
      <c r="O20" s="99">
        <f>ROUND((10*I42*H44),0)</f>
        <v>0</v>
      </c>
      <c r="P20" t="s">
        <v>111</v>
      </c>
      <c r="Q20" s="30">
        <f>MIN(O20:O21)</f>
        <v>0</v>
      </c>
      <c r="R20" t="str">
        <f>IF(O20=Q20,"UF","%")</f>
        <v>UF</v>
      </c>
      <c r="S20" t="str">
        <f>IF(R20="UF","Proyecto anexo mayor 10 UF por beneficiario","Proyecto anexo mayor 10 % del Costo ejecución")</f>
        <v>Proyecto anexo mayor 10 UF por beneficiario</v>
      </c>
    </row>
    <row r="21" spans="1:19" ht="13.5" thickBot="1" x14ac:dyDescent="0.25">
      <c r="A21" s="90"/>
      <c r="B21" s="134" t="s">
        <v>110</v>
      </c>
      <c r="C21" s="135"/>
      <c r="D21" s="135"/>
      <c r="E21" s="135"/>
      <c r="F21" s="135"/>
      <c r="G21" s="136"/>
      <c r="H21" s="89">
        <f>SUM(H5:H19)</f>
        <v>0</v>
      </c>
      <c r="I21" s="88">
        <f>SUM(I5:I19)</f>
        <v>0</v>
      </c>
      <c r="J21" s="72"/>
      <c r="K21" s="72"/>
      <c r="L21" s="72"/>
      <c r="O21" s="99">
        <f>ROUND((0.1*H21),0)</f>
        <v>0</v>
      </c>
      <c r="P21" s="103">
        <v>0.1</v>
      </c>
    </row>
    <row r="22" spans="1:19" ht="13.5" thickBot="1" x14ac:dyDescent="0.25">
      <c r="A22" s="90"/>
      <c r="B22" s="98" t="s">
        <v>147</v>
      </c>
      <c r="C22" s="152" t="s">
        <v>146</v>
      </c>
      <c r="D22" s="153"/>
      <c r="E22" s="80" t="s">
        <v>159</v>
      </c>
      <c r="G22" s="102"/>
      <c r="H22" s="101">
        <f>+IF(E22="No",0,ROUND(((H21-H18)*0.19),0))</f>
        <v>0</v>
      </c>
      <c r="I22" s="92">
        <f>+IF($H$44=0,0,ROUND((H22/$H$44),2))</f>
        <v>0</v>
      </c>
      <c r="J22" s="72"/>
      <c r="K22" s="72"/>
      <c r="L22" s="72"/>
    </row>
    <row r="23" spans="1:19" x14ac:dyDescent="0.2">
      <c r="A23" s="90" t="s">
        <v>109</v>
      </c>
      <c r="B23" s="143" t="s">
        <v>108</v>
      </c>
      <c r="C23" s="144"/>
      <c r="D23" s="144"/>
      <c r="E23" s="144"/>
      <c r="F23" s="144"/>
      <c r="G23" s="144"/>
      <c r="H23" s="144"/>
      <c r="I23" s="145"/>
      <c r="J23" s="72"/>
      <c r="K23" s="72"/>
      <c r="L23" s="72"/>
    </row>
    <row r="24" spans="1:19" x14ac:dyDescent="0.2">
      <c r="A24" s="90"/>
      <c r="B24" s="143" t="s">
        <v>107</v>
      </c>
      <c r="C24" s="144"/>
      <c r="D24" s="144"/>
      <c r="E24" s="144"/>
      <c r="F24" s="144"/>
      <c r="G24" s="161"/>
      <c r="H24" s="101">
        <f>+IF(F42="No",P52,0)</f>
        <v>0</v>
      </c>
      <c r="I24" s="92">
        <f>+IF($H$44=0,0,ROUND((H24/$H$44),2))</f>
        <v>0</v>
      </c>
      <c r="J24" s="72"/>
      <c r="K24" s="72"/>
      <c r="L24" s="72"/>
    </row>
    <row r="25" spans="1:19" x14ac:dyDescent="0.2">
      <c r="A25" s="90"/>
      <c r="B25" s="142" t="s">
        <v>106</v>
      </c>
      <c r="C25" s="142"/>
      <c r="D25" s="142"/>
      <c r="E25" s="142"/>
      <c r="F25" s="142"/>
      <c r="G25" s="142"/>
      <c r="H25" s="93">
        <v>0</v>
      </c>
      <c r="I25" s="92">
        <f>+IF($H$44=0,0,ROUND((H25/$H$44),2))</f>
        <v>0</v>
      </c>
      <c r="J25" s="72"/>
      <c r="K25" s="72"/>
      <c r="L25" s="72"/>
    </row>
    <row r="26" spans="1:19" x14ac:dyDescent="0.2">
      <c r="A26" s="90"/>
      <c r="B26" s="134" t="s">
        <v>105</v>
      </c>
      <c r="C26" s="135"/>
      <c r="D26" s="135"/>
      <c r="E26" s="135"/>
      <c r="F26" s="135"/>
      <c r="G26" s="136"/>
      <c r="H26" s="89">
        <f>+H24+H25</f>
        <v>0</v>
      </c>
      <c r="I26" s="88">
        <f>+I24+I25</f>
        <v>0</v>
      </c>
      <c r="J26" s="130"/>
      <c r="K26" s="131"/>
      <c r="L26" s="131"/>
      <c r="O26" s="99">
        <f>ROUND((0.07*H21),0)</f>
        <v>0</v>
      </c>
    </row>
    <row r="27" spans="1:19" x14ac:dyDescent="0.2">
      <c r="A27" s="90" t="s">
        <v>104</v>
      </c>
      <c r="B27" s="143" t="s">
        <v>103</v>
      </c>
      <c r="C27" s="144"/>
      <c r="D27" s="144"/>
      <c r="E27" s="144"/>
      <c r="F27" s="144"/>
      <c r="G27" s="144"/>
      <c r="H27" s="144"/>
      <c r="I27" s="145"/>
      <c r="J27" s="72"/>
      <c r="K27" s="72"/>
      <c r="L27" s="72"/>
    </row>
    <row r="28" spans="1:19" x14ac:dyDescent="0.2">
      <c r="A28" s="90"/>
      <c r="B28" s="114"/>
      <c r="C28" s="142" t="s">
        <v>102</v>
      </c>
      <c r="D28" s="142"/>
      <c r="E28" s="142"/>
      <c r="F28" s="142"/>
      <c r="G28" s="142"/>
      <c r="H28" s="93">
        <v>0</v>
      </c>
      <c r="I28" s="92">
        <f>+IF($H$44=0,0,ROUND((H28/$H$44),2))</f>
        <v>0</v>
      </c>
      <c r="J28" s="91" t="str">
        <f>IF(AND($H$40&gt;0,H28&gt;0),"Debe ser =0 por financiamiento CORFO"," ")</f>
        <v xml:space="preserve"> </v>
      </c>
      <c r="K28" s="72"/>
      <c r="L28" s="72"/>
    </row>
    <row r="29" spans="1:19" x14ac:dyDescent="0.2">
      <c r="A29" s="90"/>
      <c r="B29" s="114"/>
      <c r="C29" s="142" t="s">
        <v>101</v>
      </c>
      <c r="D29" s="142"/>
      <c r="E29" s="142"/>
      <c r="F29" s="142"/>
      <c r="G29" s="142"/>
      <c r="H29" s="93">
        <v>0</v>
      </c>
      <c r="I29" s="92">
        <f>+IF($H$44=0,0,ROUND((H29/$H$44),2))</f>
        <v>0</v>
      </c>
      <c r="J29" s="91" t="str">
        <f>IF(AND($H$40&gt;0,H29&gt;0),"Debe ser =0 por financiamiento CORFO"," ")</f>
        <v xml:space="preserve"> </v>
      </c>
      <c r="K29" s="72"/>
      <c r="L29" s="72"/>
    </row>
    <row r="30" spans="1:19" x14ac:dyDescent="0.2">
      <c r="A30" s="90"/>
      <c r="B30" s="114"/>
      <c r="C30" s="142" t="s">
        <v>100</v>
      </c>
      <c r="D30" s="142"/>
      <c r="E30" s="142"/>
      <c r="F30" s="142"/>
      <c r="G30" s="142"/>
      <c r="H30" s="93">
        <v>0</v>
      </c>
      <c r="I30" s="92">
        <f>+IF($H$44=0,0,ROUND((H30/$H$44),2))</f>
        <v>0</v>
      </c>
      <c r="J30" s="97"/>
      <c r="K30" s="72"/>
      <c r="L30" s="72"/>
    </row>
    <row r="31" spans="1:19" x14ac:dyDescent="0.2">
      <c r="A31" s="90"/>
      <c r="B31" s="114"/>
      <c r="C31" s="142" t="s">
        <v>99</v>
      </c>
      <c r="D31" s="142"/>
      <c r="E31" s="142"/>
      <c r="F31" s="142"/>
      <c r="G31" s="142"/>
      <c r="H31" s="93">
        <v>0</v>
      </c>
      <c r="I31" s="92">
        <f>+IF($H$44=0,0,ROUND((H31/$H$44),2))</f>
        <v>0</v>
      </c>
      <c r="J31" s="91" t="str">
        <f>IF(AND($H$40&gt;0,H31&gt;0),"Debe ser =0 por financiamiento CORFO"," ")</f>
        <v xml:space="preserve"> </v>
      </c>
      <c r="K31" s="72"/>
      <c r="L31" s="72"/>
    </row>
    <row r="32" spans="1:19" x14ac:dyDescent="0.2">
      <c r="A32" s="90"/>
      <c r="B32" s="134" t="s">
        <v>98</v>
      </c>
      <c r="C32" s="135"/>
      <c r="D32" s="135"/>
      <c r="E32" s="135"/>
      <c r="F32" s="135"/>
      <c r="G32" s="136"/>
      <c r="H32" s="89">
        <f>SUM(H28:H31)</f>
        <v>0</v>
      </c>
      <c r="I32" s="88">
        <f>SUM(I28:I31)</f>
        <v>0</v>
      </c>
      <c r="J32" s="72"/>
      <c r="K32" s="72"/>
      <c r="L32" s="72"/>
    </row>
    <row r="33" spans="1:19" x14ac:dyDescent="0.2">
      <c r="A33" s="90" t="s">
        <v>145</v>
      </c>
      <c r="B33" s="143" t="s">
        <v>144</v>
      </c>
      <c r="C33" s="144"/>
      <c r="D33" s="144"/>
      <c r="E33" s="144"/>
      <c r="F33" s="144"/>
      <c r="G33" s="144"/>
      <c r="H33" s="144"/>
      <c r="I33" s="145"/>
      <c r="J33" s="72"/>
      <c r="K33" s="72"/>
      <c r="L33" s="72"/>
    </row>
    <row r="34" spans="1:19" x14ac:dyDescent="0.2">
      <c r="A34" s="90"/>
      <c r="B34" s="114"/>
      <c r="C34" s="142" t="s">
        <v>143</v>
      </c>
      <c r="D34" s="142"/>
      <c r="E34" s="142"/>
      <c r="F34" s="142"/>
      <c r="G34" s="142"/>
      <c r="H34" s="93">
        <v>0</v>
      </c>
      <c r="I34" s="92">
        <f>+IF($H$44=0,0,ROUND((H34/$H$44),2))</f>
        <v>0</v>
      </c>
      <c r="J34" s="72"/>
      <c r="K34" s="72"/>
      <c r="L34" s="72"/>
    </row>
    <row r="35" spans="1:19" x14ac:dyDescent="0.2">
      <c r="A35" s="90"/>
      <c r="B35" s="114"/>
      <c r="C35" s="146" t="s">
        <v>142</v>
      </c>
      <c r="D35" s="147"/>
      <c r="E35" s="147"/>
      <c r="F35" s="147"/>
      <c r="G35" s="148"/>
      <c r="H35" s="93">
        <v>0</v>
      </c>
      <c r="I35" s="92">
        <f>+IF($H$44=0,0,ROUND((H35/$H$44),2))</f>
        <v>0</v>
      </c>
      <c r="J35" s="72"/>
      <c r="K35" s="72"/>
      <c r="L35" s="72"/>
    </row>
    <row r="36" spans="1:19" x14ac:dyDescent="0.2">
      <c r="A36" s="90"/>
      <c r="B36" s="114"/>
      <c r="C36" s="142" t="s">
        <v>141</v>
      </c>
      <c r="D36" s="142"/>
      <c r="E36" s="142"/>
      <c r="F36" s="142"/>
      <c r="G36" s="142"/>
      <c r="H36" s="93">
        <v>0</v>
      </c>
      <c r="I36" s="92">
        <f>+IF($H$44=0,0,ROUND((H36/$H$44),2))</f>
        <v>0</v>
      </c>
      <c r="J36" s="72"/>
      <c r="K36" s="72"/>
      <c r="L36" s="72"/>
      <c r="O36" s="99">
        <f>ROUND((8*I42*H44),0)</f>
        <v>0</v>
      </c>
      <c r="P36" t="s">
        <v>140</v>
      </c>
      <c r="Q36" s="30">
        <f>MIN(O36:O37)</f>
        <v>0</v>
      </c>
      <c r="R36" t="str">
        <f>IF(O36=Q36,"UF","%")</f>
        <v>UF</v>
      </c>
      <c r="S36" t="str">
        <f>IF(R36="UF","Bono anexo mayor a 8 UF por beneficiario","Bono anexo mayor 10 % del Costo ejecución")</f>
        <v>Bono anexo mayor a 8 UF por beneficiario</v>
      </c>
    </row>
    <row r="37" spans="1:19" ht="13.5" customHeight="1" x14ac:dyDescent="0.2">
      <c r="A37" s="90"/>
      <c r="B37" s="134" t="s">
        <v>139</v>
      </c>
      <c r="C37" s="135"/>
      <c r="D37" s="135"/>
      <c r="E37" s="135"/>
      <c r="F37" s="135"/>
      <c r="G37" s="136"/>
      <c r="H37" s="89">
        <f>SUM(H34:H36)</f>
        <v>0</v>
      </c>
      <c r="I37" s="88">
        <f>SUM(I34:I36)</f>
        <v>0</v>
      </c>
      <c r="J37" s="124" t="str">
        <f>IF(OR(H37&gt;O36,H37&gt;O37),S36," ")</f>
        <v xml:space="preserve"> </v>
      </c>
      <c r="K37" s="125" t="str">
        <f>IF(OR(I37&gt;P36,I37&gt;P37),T37," ")</f>
        <v xml:space="preserve"> </v>
      </c>
      <c r="L37" s="125">
        <f>IF(OR(J37&gt;Q36,J37&gt;Q37),U37," ")</f>
        <v>0</v>
      </c>
      <c r="O37" s="99">
        <f>ROUND((0.1*H21),0)</f>
        <v>0</v>
      </c>
      <c r="P37" s="103">
        <v>0.1</v>
      </c>
    </row>
    <row r="38" spans="1:19" ht="13.5" thickBot="1" x14ac:dyDescent="0.25">
      <c r="A38" s="137" t="s">
        <v>97</v>
      </c>
      <c r="B38" s="138"/>
      <c r="C38" s="138"/>
      <c r="D38" s="138"/>
      <c r="E38" s="138"/>
      <c r="F38" s="138"/>
      <c r="G38" s="139"/>
      <c r="H38" s="87">
        <f>+H21+H32+H26+H22+H37</f>
        <v>0</v>
      </c>
      <c r="I38" s="86">
        <f>+ROUND((I21+I22+I26+I32+I37),2)</f>
        <v>0</v>
      </c>
      <c r="J38" s="166" t="str">
        <f>IF(O38&gt;P38,"No cumple letra k) Art. 1º Reglamento"," ")</f>
        <v xml:space="preserve"> </v>
      </c>
      <c r="K38" s="131"/>
      <c r="L38" s="131"/>
      <c r="O38" s="84">
        <f>+ROUND((H25+H28+H18+H17+H29+H30+H31+H40),0)</f>
        <v>0</v>
      </c>
      <c r="P38" s="83">
        <f>ROUND((0.2*(SUM(H5:H19)+H26+H28+H29+H31+H40)),0)</f>
        <v>0</v>
      </c>
    </row>
    <row r="39" spans="1:19" ht="13.5" thickBot="1" x14ac:dyDescent="0.25">
      <c r="J39" s="132" t="str">
        <f>+IF(I38&gt;12000,"Costo mayor a UF 12.000, debe presentar Estudio de Factibilidad Economica"," ")</f>
        <v xml:space="preserve"> </v>
      </c>
      <c r="K39" s="133"/>
      <c r="L39" s="133"/>
    </row>
    <row r="40" spans="1:19" ht="13.5" thickBot="1" x14ac:dyDescent="0.25">
      <c r="A40" s="140" t="s">
        <v>96</v>
      </c>
      <c r="B40" s="141"/>
      <c r="C40" s="141"/>
      <c r="D40" s="141"/>
      <c r="E40" s="141"/>
      <c r="F40" s="141"/>
      <c r="G40" s="141"/>
      <c r="H40" s="82"/>
      <c r="J40" s="133"/>
      <c r="K40" s="133"/>
      <c r="L40" s="133"/>
    </row>
    <row r="41" spans="1:19" ht="13.5" thickBot="1" x14ac:dyDescent="0.25">
      <c r="H41" s="30"/>
      <c r="I41" s="81"/>
      <c r="J41" s="72"/>
      <c r="K41" s="72"/>
      <c r="L41" s="72"/>
    </row>
    <row r="42" spans="1:19" ht="13.5" thickBot="1" x14ac:dyDescent="0.25">
      <c r="A42" s="167" t="s">
        <v>95</v>
      </c>
      <c r="B42" s="168"/>
      <c r="C42" s="168"/>
      <c r="D42" s="168"/>
      <c r="E42" s="169"/>
      <c r="F42" s="80" t="s">
        <v>94</v>
      </c>
      <c r="H42" s="72" t="str">
        <f>IF(OR(H20&gt;0,H37&gt;0),"Nº Beneficiarios","")</f>
        <v/>
      </c>
      <c r="I42" s="79"/>
      <c r="J42" s="72"/>
      <c r="K42" s="72"/>
      <c r="L42" s="72"/>
      <c r="O42" t="s">
        <v>93</v>
      </c>
    </row>
    <row r="43" spans="1:19" ht="13.5" thickBot="1" x14ac:dyDescent="0.25">
      <c r="J43" s="72"/>
      <c r="K43" s="72"/>
      <c r="L43" s="72"/>
    </row>
    <row r="44" spans="1:19" ht="13.5" thickBot="1" x14ac:dyDescent="0.25">
      <c r="A44" s="78" t="s">
        <v>92</v>
      </c>
      <c r="B44" s="77"/>
      <c r="C44" s="77"/>
      <c r="D44" s="76"/>
      <c r="G44" s="75" t="s">
        <v>91</v>
      </c>
      <c r="H44" s="74"/>
      <c r="I44" s="73" t="str">
        <f>IF(AND(H38&gt;0,H44=0),"Ingrese valor de la UF"," ")</f>
        <v xml:space="preserve"> </v>
      </c>
      <c r="J44" s="72"/>
      <c r="K44" s="72"/>
      <c r="L44" s="72"/>
    </row>
    <row r="46" spans="1:19" x14ac:dyDescent="0.2">
      <c r="N46" s="126" t="s">
        <v>90</v>
      </c>
      <c r="O46" s="126"/>
      <c r="P46" s="126"/>
      <c r="Q46" s="126"/>
      <c r="R46" s="126"/>
    </row>
    <row r="47" spans="1:19" x14ac:dyDescent="0.2">
      <c r="N47" s="121" t="s">
        <v>89</v>
      </c>
      <c r="O47" s="67" t="s">
        <v>88</v>
      </c>
      <c r="P47" s="68">
        <f>+IF(H44=0,0,ROUND((H21/H44),2))</f>
        <v>0</v>
      </c>
      <c r="Q47" s="71" t="e">
        <f>+H21/H44</f>
        <v>#DIV/0!</v>
      </c>
      <c r="R47" s="66"/>
    </row>
    <row r="48" spans="1:19" x14ac:dyDescent="0.2">
      <c r="N48" s="121"/>
      <c r="O48" s="67" t="s">
        <v>87</v>
      </c>
      <c r="P48" s="68">
        <f>+P47/1000</f>
        <v>0</v>
      </c>
      <c r="Q48" s="68" t="e">
        <f>+Q47/1000</f>
        <v>#DIV/0!</v>
      </c>
      <c r="R48" s="66"/>
    </row>
    <row r="49" spans="15:18" x14ac:dyDescent="0.2">
      <c r="O49" s="67" t="s">
        <v>86</v>
      </c>
      <c r="P49" s="70" t="str">
        <f>+IF(P47&gt;=500,IF(P47&lt;=1000,5.5/100,IF(P47&lt;=12000,ROUND(((5.73-0.23*P48)/100),5),IF(P47&lt;=24000,ROUND(((3.5008-0.0417*P48)/100),5),"mayor UF 24.000"))),"menor a UF 500")</f>
        <v>menor a UF 500</v>
      </c>
      <c r="Q49" s="69" t="e">
        <f>+IF(Q47&gt;=500,IF(Q47&lt;=1000,5.5/100,IF(Q47&lt;=12000,((5.73-0.23*Q48)/100),IF(Q47&lt;=24000,((3.5008-0.0417*Q48)/100),"mayor UF 24.000"))),"menor a UF 500")</f>
        <v>#DIV/0!</v>
      </c>
      <c r="R49" s="66"/>
    </row>
    <row r="51" spans="15:18" x14ac:dyDescent="0.2">
      <c r="O51" s="67" t="s">
        <v>85</v>
      </c>
      <c r="P51" s="68">
        <f>+IF(P49="menor a UF 500",0,ROUND((P49*P48*1000),2))</f>
        <v>0</v>
      </c>
      <c r="Q51" s="68">
        <f>+IF(P49="menor a UF 500",0,Q49*Q48*1000)</f>
        <v>0</v>
      </c>
    </row>
    <row r="52" spans="15:18" x14ac:dyDescent="0.2">
      <c r="O52" s="67" t="s">
        <v>84</v>
      </c>
      <c r="P52" s="30">
        <v>0</v>
      </c>
      <c r="Q52" s="30">
        <f>+ROUND((Q51*P44),0)</f>
        <v>0</v>
      </c>
      <c r="R52" s="30"/>
    </row>
    <row r="53" spans="15:18" x14ac:dyDescent="0.2">
      <c r="P53" s="66" t="s">
        <v>83</v>
      </c>
      <c r="Q53" s="65" t="s">
        <v>82</v>
      </c>
    </row>
  </sheetData>
  <sheetProtection password="ED66" sheet="1" objects="1" scenarios="1"/>
  <mergeCells count="49">
    <mergeCell ref="C30:G30"/>
    <mergeCell ref="C35:G35"/>
    <mergeCell ref="B25:G25"/>
    <mergeCell ref="C28:G28"/>
    <mergeCell ref="B24:G24"/>
    <mergeCell ref="B27:I27"/>
    <mergeCell ref="B26:G26"/>
    <mergeCell ref="C34:G34"/>
    <mergeCell ref="B32:G32"/>
    <mergeCell ref="B33:I33"/>
    <mergeCell ref="C31:G31"/>
    <mergeCell ref="C29:G29"/>
    <mergeCell ref="N47:N48"/>
    <mergeCell ref="J38:L38"/>
    <mergeCell ref="C36:G36"/>
    <mergeCell ref="A38:G38"/>
    <mergeCell ref="A40:G40"/>
    <mergeCell ref="N46:R46"/>
    <mergeCell ref="J39:L40"/>
    <mergeCell ref="A42:E42"/>
    <mergeCell ref="B37:G37"/>
    <mergeCell ref="J37:L37"/>
    <mergeCell ref="H1:I1"/>
    <mergeCell ref="A1:G1"/>
    <mergeCell ref="B3:G3"/>
    <mergeCell ref="B4:I4"/>
    <mergeCell ref="B18:G18"/>
    <mergeCell ref="B7:G7"/>
    <mergeCell ref="B8:G8"/>
    <mergeCell ref="B13:G13"/>
    <mergeCell ref="B14:G14"/>
    <mergeCell ref="B15:G15"/>
    <mergeCell ref="B5:G5"/>
    <mergeCell ref="B6:G6"/>
    <mergeCell ref="B9:G9"/>
    <mergeCell ref="B10:G10"/>
    <mergeCell ref="B11:G11"/>
    <mergeCell ref="B12:G12"/>
    <mergeCell ref="B16:G16"/>
    <mergeCell ref="J26:L26"/>
    <mergeCell ref="B23:I23"/>
    <mergeCell ref="J17:L18"/>
    <mergeCell ref="J15:L15"/>
    <mergeCell ref="B17:G17"/>
    <mergeCell ref="B21:G21"/>
    <mergeCell ref="J19:L19"/>
    <mergeCell ref="C22:D22"/>
    <mergeCell ref="B20:G20"/>
    <mergeCell ref="B19:G19"/>
  </mergeCells>
  <conditionalFormatting sqref="H42">
    <cfRule type="cellIs" dxfId="2" priority="1" stopIfTrue="1" operator="equal">
      <formula>$O$42</formula>
    </cfRule>
  </conditionalFormatting>
  <conditionalFormatting sqref="I42">
    <cfRule type="cellIs" dxfId="1" priority="2" stopIfTrue="1" operator="greaterThan">
      <formula>0</formula>
    </cfRule>
  </conditionalFormatting>
  <dataValidations count="2">
    <dataValidation allowBlank="1" showInputMessage="1" showErrorMessage="1" prompt="Suma de gastos generales, incuido imprevistos, si corresponde" sqref="H17" xr:uid="{00000000-0002-0000-0100-000000000000}"/>
    <dataValidation type="list" allowBlank="1" showInputMessage="1" showErrorMessage="1" sqref="F42 E22" xr:uid="{00000000-0002-0000-0100-000001000000}">
      <formula1>"Sí,No"</formula1>
    </dataValidation>
  </dataValidations>
  <pageMargins left="0.59055118110236227" right="0.19685039370078741" top="0.98425196850393704" bottom="0.98425196850393704" header="0" footer="0"/>
  <pageSetup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51"/>
  <sheetViews>
    <sheetView showGridLines="0" workbookViewId="0">
      <selection activeCell="C17" sqref="C17:G17"/>
    </sheetView>
  </sheetViews>
  <sheetFormatPr baseColWidth="10" defaultRowHeight="12.75" x14ac:dyDescent="0.2"/>
  <cols>
    <col min="1" max="1" width="2.5703125" bestFit="1" customWidth="1"/>
    <col min="2" max="2" width="3.85546875" customWidth="1"/>
    <col min="3" max="3" width="8.5703125" customWidth="1"/>
    <col min="4" max="4" width="11" customWidth="1"/>
    <col min="5" max="5" width="4.7109375" customWidth="1"/>
    <col min="6" max="6" width="4.5703125" customWidth="1"/>
    <col min="7" max="7" width="9.7109375" customWidth="1"/>
    <col min="8" max="8" width="11.5703125" customWidth="1"/>
    <col min="9" max="9" width="10" customWidth="1"/>
    <col min="12" max="12" width="13.28515625" customWidth="1"/>
    <col min="13" max="13" width="7.28515625" customWidth="1"/>
    <col min="14" max="14" width="10.42578125" hidden="1" customWidth="1"/>
    <col min="15" max="15" width="11.42578125" hidden="1" customWidth="1"/>
    <col min="16" max="16" width="11.28515625" hidden="1" customWidth="1"/>
    <col min="17" max="17" width="11.5703125" hidden="1" customWidth="1"/>
    <col min="18" max="18" width="4" hidden="1" customWidth="1"/>
    <col min="19" max="26" width="11.42578125" hidden="1" customWidth="1"/>
    <col min="27" max="28" width="0" hidden="1" customWidth="1"/>
  </cols>
  <sheetData>
    <row r="1" spans="1:12" x14ac:dyDescent="0.2">
      <c r="A1" s="155" t="s">
        <v>138</v>
      </c>
      <c r="B1" s="155"/>
      <c r="C1" s="155"/>
      <c r="D1" s="155"/>
      <c r="E1" s="155"/>
      <c r="F1" s="155"/>
      <c r="G1" s="155"/>
      <c r="H1" s="154"/>
      <c r="I1" s="154"/>
      <c r="J1" s="73" t="str">
        <f>IF(AND(H36&gt;0,H1=""),"Ingrese el código del proyecto"," ")</f>
        <v xml:space="preserve"> </v>
      </c>
      <c r="K1" s="72"/>
      <c r="L1" s="72"/>
    </row>
    <row r="2" spans="1:12" ht="13.5" thickBot="1" x14ac:dyDescent="0.25">
      <c r="A2" s="113"/>
      <c r="B2" s="113"/>
      <c r="C2" s="113"/>
      <c r="D2" s="113"/>
      <c r="E2" s="113"/>
      <c r="F2" s="113"/>
      <c r="G2" s="113"/>
      <c r="H2" s="113"/>
      <c r="I2" s="113"/>
      <c r="J2" s="72"/>
      <c r="K2" s="72"/>
      <c r="L2" s="72"/>
    </row>
    <row r="3" spans="1:12" ht="13.5" thickBot="1" x14ac:dyDescent="0.25">
      <c r="A3" s="112"/>
      <c r="B3" s="156" t="s">
        <v>137</v>
      </c>
      <c r="C3" s="156"/>
      <c r="D3" s="156"/>
      <c r="E3" s="156"/>
      <c r="F3" s="156"/>
      <c r="G3" s="157"/>
      <c r="H3" s="111" t="s">
        <v>136</v>
      </c>
      <c r="I3" s="110" t="s">
        <v>135</v>
      </c>
      <c r="J3" s="72"/>
      <c r="K3" s="72"/>
      <c r="L3" s="72"/>
    </row>
    <row r="4" spans="1:12" x14ac:dyDescent="0.2">
      <c r="A4" s="109" t="s">
        <v>134</v>
      </c>
      <c r="B4" s="158" t="s">
        <v>133</v>
      </c>
      <c r="C4" s="159"/>
      <c r="D4" s="159"/>
      <c r="E4" s="159"/>
      <c r="F4" s="159"/>
      <c r="G4" s="159"/>
      <c r="H4" s="159"/>
      <c r="I4" s="160"/>
      <c r="J4" s="72"/>
      <c r="K4" s="72"/>
      <c r="L4" s="72"/>
    </row>
    <row r="5" spans="1:12" x14ac:dyDescent="0.2">
      <c r="A5" s="108"/>
      <c r="B5" s="146" t="s">
        <v>132</v>
      </c>
      <c r="C5" s="147"/>
      <c r="D5" s="147"/>
      <c r="E5" s="147"/>
      <c r="F5" s="147"/>
      <c r="G5" s="148"/>
      <c r="H5" s="93">
        <v>0</v>
      </c>
      <c r="I5" s="92">
        <f t="shared" ref="I5:I24" si="0">+IF($H$42=0,0,ROUND((H5/$H$42),2))</f>
        <v>0</v>
      </c>
      <c r="J5" s="72"/>
      <c r="K5" s="72"/>
      <c r="L5" s="72"/>
    </row>
    <row r="6" spans="1:12" x14ac:dyDescent="0.2">
      <c r="A6" s="90"/>
      <c r="B6" s="100"/>
      <c r="C6" s="146" t="s">
        <v>131</v>
      </c>
      <c r="D6" s="147"/>
      <c r="E6" s="147"/>
      <c r="F6" s="147"/>
      <c r="G6" s="148"/>
      <c r="H6" s="93">
        <v>0</v>
      </c>
      <c r="I6" s="92">
        <f t="shared" si="0"/>
        <v>0</v>
      </c>
      <c r="J6" s="72"/>
      <c r="K6" s="72"/>
      <c r="L6" s="72"/>
    </row>
    <row r="7" spans="1:12" x14ac:dyDescent="0.2">
      <c r="A7" s="90"/>
      <c r="B7" s="100"/>
      <c r="C7" s="146" t="s">
        <v>130</v>
      </c>
      <c r="D7" s="147"/>
      <c r="E7" s="147"/>
      <c r="F7" s="147"/>
      <c r="G7" s="148"/>
      <c r="H7" s="93">
        <v>0</v>
      </c>
      <c r="I7" s="92">
        <f t="shared" si="0"/>
        <v>0</v>
      </c>
      <c r="J7" s="72"/>
      <c r="K7" s="72"/>
      <c r="L7" s="72"/>
    </row>
    <row r="8" spans="1:12" x14ac:dyDescent="0.2">
      <c r="A8" s="90"/>
      <c r="B8" s="100"/>
      <c r="C8" s="146" t="s">
        <v>129</v>
      </c>
      <c r="D8" s="147"/>
      <c r="E8" s="147"/>
      <c r="F8" s="147"/>
      <c r="G8" s="148"/>
      <c r="H8" s="93">
        <v>0</v>
      </c>
      <c r="I8" s="92">
        <f t="shared" si="0"/>
        <v>0</v>
      </c>
      <c r="J8" s="72"/>
      <c r="K8" s="72"/>
      <c r="L8" s="72"/>
    </row>
    <row r="9" spans="1:12" x14ac:dyDescent="0.2">
      <c r="A9" s="90"/>
      <c r="B9" s="100"/>
      <c r="C9" s="146" t="s">
        <v>128</v>
      </c>
      <c r="D9" s="147"/>
      <c r="E9" s="147"/>
      <c r="F9" s="147"/>
      <c r="G9" s="148"/>
      <c r="H9" s="93">
        <v>0</v>
      </c>
      <c r="I9" s="92">
        <f t="shared" si="0"/>
        <v>0</v>
      </c>
      <c r="J9" s="72"/>
      <c r="K9" s="72"/>
      <c r="L9" s="72"/>
    </row>
    <row r="10" spans="1:12" x14ac:dyDescent="0.2">
      <c r="A10" s="90"/>
      <c r="B10" s="146" t="s">
        <v>127</v>
      </c>
      <c r="C10" s="147"/>
      <c r="D10" s="147"/>
      <c r="E10" s="147"/>
      <c r="F10" s="147"/>
      <c r="G10" s="148"/>
      <c r="H10" s="93">
        <v>0</v>
      </c>
      <c r="I10" s="92">
        <f t="shared" si="0"/>
        <v>0</v>
      </c>
      <c r="J10" s="72"/>
      <c r="K10" s="72"/>
      <c r="L10" s="72"/>
    </row>
    <row r="11" spans="1:12" x14ac:dyDescent="0.2">
      <c r="A11" s="90"/>
      <c r="B11" s="100"/>
      <c r="C11" s="146" t="s">
        <v>126</v>
      </c>
      <c r="D11" s="147"/>
      <c r="E11" s="147"/>
      <c r="F11" s="147"/>
      <c r="G11" s="148"/>
      <c r="H11" s="93">
        <v>0</v>
      </c>
      <c r="I11" s="92">
        <f t="shared" si="0"/>
        <v>0</v>
      </c>
      <c r="J11" s="72"/>
      <c r="K11" s="72"/>
      <c r="L11" s="72"/>
    </row>
    <row r="12" spans="1:12" x14ac:dyDescent="0.2">
      <c r="A12" s="90"/>
      <c r="B12" s="100"/>
      <c r="C12" s="146" t="s">
        <v>125</v>
      </c>
      <c r="D12" s="147"/>
      <c r="E12" s="147"/>
      <c r="F12" s="147"/>
      <c r="G12" s="148"/>
      <c r="H12" s="93">
        <v>0</v>
      </c>
      <c r="I12" s="92">
        <f t="shared" si="0"/>
        <v>0</v>
      </c>
      <c r="J12" s="72"/>
      <c r="K12" s="72"/>
      <c r="L12" s="72"/>
    </row>
    <row r="13" spans="1:12" x14ac:dyDescent="0.2">
      <c r="A13" s="90"/>
      <c r="B13" s="146" t="s">
        <v>124</v>
      </c>
      <c r="C13" s="147"/>
      <c r="D13" s="147"/>
      <c r="E13" s="147"/>
      <c r="F13" s="147"/>
      <c r="G13" s="148"/>
      <c r="H13" s="93">
        <v>0</v>
      </c>
      <c r="I13" s="92">
        <f t="shared" si="0"/>
        <v>0</v>
      </c>
      <c r="J13" s="72"/>
      <c r="K13" s="72"/>
      <c r="L13" s="72"/>
    </row>
    <row r="14" spans="1:12" x14ac:dyDescent="0.2">
      <c r="A14" s="90"/>
      <c r="B14" s="100"/>
      <c r="C14" s="146" t="s">
        <v>123</v>
      </c>
      <c r="D14" s="147"/>
      <c r="E14" s="147"/>
      <c r="F14" s="147"/>
      <c r="G14" s="148"/>
      <c r="H14" s="93">
        <v>0</v>
      </c>
      <c r="I14" s="92">
        <f t="shared" si="0"/>
        <v>0</v>
      </c>
      <c r="J14" s="72"/>
      <c r="K14" s="72"/>
      <c r="L14" s="72"/>
    </row>
    <row r="15" spans="1:12" x14ac:dyDescent="0.2">
      <c r="A15" s="90"/>
      <c r="B15" s="100"/>
      <c r="C15" s="146" t="s">
        <v>122</v>
      </c>
      <c r="D15" s="147"/>
      <c r="E15" s="147"/>
      <c r="F15" s="147"/>
      <c r="G15" s="148"/>
      <c r="H15" s="93">
        <v>0</v>
      </c>
      <c r="I15" s="92">
        <f t="shared" si="0"/>
        <v>0</v>
      </c>
      <c r="J15" s="72"/>
      <c r="K15" s="72"/>
      <c r="L15" s="72"/>
    </row>
    <row r="16" spans="1:12" x14ac:dyDescent="0.2">
      <c r="A16" s="90"/>
      <c r="B16" s="100"/>
      <c r="C16" s="96" t="s">
        <v>121</v>
      </c>
      <c r="D16" s="95"/>
      <c r="E16" s="95"/>
      <c r="F16" s="95"/>
      <c r="G16" s="94"/>
      <c r="H16" s="93">
        <v>0</v>
      </c>
      <c r="I16" s="92">
        <f t="shared" si="0"/>
        <v>0</v>
      </c>
      <c r="J16" s="72"/>
      <c r="K16" s="72"/>
      <c r="L16" s="72"/>
    </row>
    <row r="17" spans="1:19" x14ac:dyDescent="0.2">
      <c r="A17" s="90"/>
      <c r="B17" s="100"/>
      <c r="C17" s="146" t="s">
        <v>120</v>
      </c>
      <c r="D17" s="147"/>
      <c r="E17" s="147"/>
      <c r="F17" s="147"/>
      <c r="G17" s="148"/>
      <c r="H17" s="93">
        <v>0</v>
      </c>
      <c r="I17" s="92">
        <f t="shared" si="0"/>
        <v>0</v>
      </c>
      <c r="J17" s="72"/>
      <c r="K17" s="72"/>
      <c r="L17" s="72"/>
    </row>
    <row r="18" spans="1:19" x14ac:dyDescent="0.2">
      <c r="A18" s="90"/>
      <c r="B18" s="100"/>
      <c r="C18" s="96" t="s">
        <v>119</v>
      </c>
      <c r="D18" s="95"/>
      <c r="E18" s="95"/>
      <c r="F18" s="95"/>
      <c r="G18" s="94"/>
      <c r="H18" s="93">
        <v>0</v>
      </c>
      <c r="I18" s="92">
        <f t="shared" si="0"/>
        <v>0</v>
      </c>
      <c r="J18" s="72"/>
      <c r="K18" s="72"/>
      <c r="L18" s="72"/>
    </row>
    <row r="19" spans="1:19" x14ac:dyDescent="0.2">
      <c r="A19" s="90"/>
      <c r="B19" s="142" t="s">
        <v>118</v>
      </c>
      <c r="C19" s="142"/>
      <c r="D19" s="142"/>
      <c r="E19" s="142"/>
      <c r="F19" s="142"/>
      <c r="G19" s="142"/>
      <c r="H19" s="93">
        <v>0</v>
      </c>
      <c r="I19" s="92">
        <f t="shared" si="0"/>
        <v>0</v>
      </c>
      <c r="J19" s="72"/>
      <c r="K19" s="72"/>
      <c r="L19" s="72"/>
    </row>
    <row r="20" spans="1:19" x14ac:dyDescent="0.2">
      <c r="A20" s="90"/>
      <c r="B20" s="142" t="s">
        <v>117</v>
      </c>
      <c r="C20" s="142"/>
      <c r="D20" s="142"/>
      <c r="E20" s="142"/>
      <c r="F20" s="142"/>
      <c r="G20" s="142"/>
      <c r="H20" s="93">
        <v>0</v>
      </c>
      <c r="I20" s="92">
        <f t="shared" si="0"/>
        <v>0</v>
      </c>
      <c r="J20" s="130"/>
      <c r="K20" s="131"/>
      <c r="L20" s="131"/>
      <c r="O20" s="99"/>
    </row>
    <row r="21" spans="1:19" x14ac:dyDescent="0.2">
      <c r="A21" s="90"/>
      <c r="B21" s="142" t="s">
        <v>116</v>
      </c>
      <c r="C21" s="142"/>
      <c r="D21" s="142"/>
      <c r="E21" s="142"/>
      <c r="F21" s="142"/>
      <c r="G21" s="142"/>
      <c r="H21" s="93">
        <v>0</v>
      </c>
      <c r="I21" s="92">
        <f t="shared" si="0"/>
        <v>0</v>
      </c>
      <c r="J21" s="72"/>
      <c r="K21" s="72"/>
      <c r="L21" s="72"/>
    </row>
    <row r="22" spans="1:19" x14ac:dyDescent="0.2">
      <c r="A22" s="90"/>
      <c r="B22" s="142" t="s">
        <v>115</v>
      </c>
      <c r="C22" s="142"/>
      <c r="D22" s="142"/>
      <c r="E22" s="142"/>
      <c r="F22" s="142"/>
      <c r="G22" s="142"/>
      <c r="H22" s="93">
        <v>0</v>
      </c>
      <c r="I22" s="92">
        <f t="shared" si="0"/>
        <v>0</v>
      </c>
      <c r="J22" s="72"/>
      <c r="K22" s="72"/>
      <c r="L22" s="72"/>
      <c r="O22" s="99">
        <f>ROUND((150*H42),0)</f>
        <v>0</v>
      </c>
      <c r="P22" t="s">
        <v>114</v>
      </c>
      <c r="Q22" s="30">
        <f>MIN(O22:O23)</f>
        <v>0</v>
      </c>
      <c r="R22" t="str">
        <f>IF(O22=Q22,"UF","%")</f>
        <v>UF</v>
      </c>
      <c r="S22" t="str">
        <f>IF(R22="UF","G.Generales mayor 150 UF, debe detallarlos","G. Generales mayor 5 % del Costo total, debe detallarlos")</f>
        <v>G.Generales mayor 150 UF, debe detallarlos</v>
      </c>
    </row>
    <row r="23" spans="1:19" x14ac:dyDescent="0.2">
      <c r="A23" s="90"/>
      <c r="B23" s="142" t="s">
        <v>113</v>
      </c>
      <c r="C23" s="142"/>
      <c r="D23" s="142"/>
      <c r="E23" s="142"/>
      <c r="F23" s="142"/>
      <c r="G23" s="142"/>
      <c r="H23" s="93">
        <v>0</v>
      </c>
      <c r="I23" s="92">
        <f t="shared" si="0"/>
        <v>0</v>
      </c>
      <c r="J23" s="107" t="str">
        <f>IF(OR(H23&gt;O22,H23&gt;O23),S22," ")</f>
        <v xml:space="preserve"> </v>
      </c>
      <c r="K23" s="106"/>
      <c r="L23" s="106"/>
      <c r="O23" s="99">
        <f>ROUND((0.05*H36),0)</f>
        <v>0</v>
      </c>
      <c r="P23" s="103">
        <v>0.05</v>
      </c>
    </row>
    <row r="24" spans="1:19" ht="12.75" customHeight="1" x14ac:dyDescent="0.2">
      <c r="A24" s="90"/>
      <c r="B24" s="142" t="s">
        <v>112</v>
      </c>
      <c r="C24" s="142"/>
      <c r="D24" s="142"/>
      <c r="E24" s="142"/>
      <c r="F24" s="142"/>
      <c r="G24" s="142"/>
      <c r="H24" s="93">
        <v>0</v>
      </c>
      <c r="I24" s="92">
        <f t="shared" si="0"/>
        <v>0</v>
      </c>
      <c r="J24" s="105" t="str">
        <f>IF(OR(H24&gt;O24,H24&gt;O25),S24," ")</f>
        <v xml:space="preserve"> </v>
      </c>
      <c r="K24" s="104"/>
      <c r="L24" s="104"/>
      <c r="O24" s="99">
        <f>ROUND((10*I40*H42),0)</f>
        <v>0</v>
      </c>
      <c r="P24" t="s">
        <v>111</v>
      </c>
      <c r="Q24" s="30">
        <f>MIN(O24:O25)</f>
        <v>0</v>
      </c>
      <c r="R24" t="str">
        <f>IF(O24=Q24,"UF","%")</f>
        <v>UF</v>
      </c>
      <c r="S24" t="str">
        <f>IF(R24="UF","Proyecto anexo mayor 10 UF por beneficiario","Proyecto anexo mayor 10 % del Costo ejecución")</f>
        <v>Proyecto anexo mayor 10 UF por beneficiario</v>
      </c>
    </row>
    <row r="25" spans="1:19" x14ac:dyDescent="0.2">
      <c r="A25" s="90"/>
      <c r="B25" s="134" t="s">
        <v>110</v>
      </c>
      <c r="C25" s="135"/>
      <c r="D25" s="135"/>
      <c r="E25" s="135"/>
      <c r="F25" s="135"/>
      <c r="G25" s="136"/>
      <c r="H25" s="89">
        <f>SUM(H5:H23)</f>
        <v>0</v>
      </c>
      <c r="I25" s="88">
        <f>SUM(I5:I23)</f>
        <v>0</v>
      </c>
      <c r="J25" s="72"/>
      <c r="K25" s="72"/>
      <c r="L25" s="72"/>
      <c r="O25" s="99">
        <f>ROUND((0.1*H25),0)</f>
        <v>0</v>
      </c>
      <c r="P25" s="103">
        <v>0.1</v>
      </c>
    </row>
    <row r="26" spans="1:19" x14ac:dyDescent="0.2">
      <c r="A26" s="90" t="s">
        <v>109</v>
      </c>
      <c r="B26" s="143" t="s">
        <v>108</v>
      </c>
      <c r="C26" s="144"/>
      <c r="D26" s="144"/>
      <c r="E26" s="144"/>
      <c r="F26" s="144"/>
      <c r="G26" s="144"/>
      <c r="H26" s="144"/>
      <c r="I26" s="145"/>
      <c r="J26" s="72"/>
      <c r="K26" s="72"/>
      <c r="L26" s="72"/>
    </row>
    <row r="27" spans="1:19" x14ac:dyDescent="0.2">
      <c r="A27" s="90"/>
      <c r="B27" s="143" t="s">
        <v>107</v>
      </c>
      <c r="C27" s="144"/>
      <c r="D27" s="144"/>
      <c r="E27" s="144"/>
      <c r="F27" s="144"/>
      <c r="G27" s="161"/>
      <c r="H27" s="101">
        <f>+IF(F40="No",P50,0)</f>
        <v>0</v>
      </c>
      <c r="I27" s="92">
        <f>+IF($H$42=0,0,ROUND((H27/$H$42),2))</f>
        <v>0</v>
      </c>
      <c r="J27" s="72"/>
      <c r="K27" s="72"/>
      <c r="L27" s="72"/>
    </row>
    <row r="28" spans="1:19" x14ac:dyDescent="0.2">
      <c r="A28" s="90"/>
      <c r="B28" s="142" t="s">
        <v>106</v>
      </c>
      <c r="C28" s="142"/>
      <c r="D28" s="142"/>
      <c r="E28" s="142"/>
      <c r="F28" s="142"/>
      <c r="G28" s="142"/>
      <c r="H28" s="93">
        <v>0</v>
      </c>
      <c r="I28" s="92">
        <f>+IF($H$42=0,0,ROUND((H28/$H$42),2))</f>
        <v>0</v>
      </c>
      <c r="J28" s="72"/>
      <c r="K28" s="72"/>
      <c r="L28" s="72"/>
    </row>
    <row r="29" spans="1:19" x14ac:dyDescent="0.2">
      <c r="A29" s="90"/>
      <c r="B29" s="134" t="s">
        <v>105</v>
      </c>
      <c r="C29" s="135"/>
      <c r="D29" s="135"/>
      <c r="E29" s="135"/>
      <c r="F29" s="135"/>
      <c r="G29" s="136"/>
      <c r="H29" s="89">
        <f>+H27+H28</f>
        <v>0</v>
      </c>
      <c r="I29" s="88">
        <f>+I27+I28</f>
        <v>0</v>
      </c>
      <c r="J29" s="130"/>
      <c r="K29" s="131"/>
      <c r="L29" s="131"/>
      <c r="O29" s="99">
        <f>ROUND((0.07*H25),0)</f>
        <v>0</v>
      </c>
    </row>
    <row r="30" spans="1:19" x14ac:dyDescent="0.2">
      <c r="A30" s="90" t="s">
        <v>104</v>
      </c>
      <c r="B30" s="143" t="s">
        <v>103</v>
      </c>
      <c r="C30" s="144"/>
      <c r="D30" s="144"/>
      <c r="E30" s="144"/>
      <c r="F30" s="144"/>
      <c r="G30" s="144"/>
      <c r="H30" s="144"/>
      <c r="I30" s="145"/>
      <c r="J30" s="72"/>
      <c r="K30" s="72"/>
      <c r="L30" s="72"/>
    </row>
    <row r="31" spans="1:19" x14ac:dyDescent="0.2">
      <c r="A31" s="90"/>
      <c r="B31" s="146" t="s">
        <v>102</v>
      </c>
      <c r="C31" s="147"/>
      <c r="D31" s="147"/>
      <c r="E31" s="147"/>
      <c r="F31" s="147"/>
      <c r="G31" s="148"/>
      <c r="H31" s="93">
        <v>0</v>
      </c>
      <c r="I31" s="92">
        <f>+IF($H$42=0,0,ROUND((H31/$H$42),2))</f>
        <v>0</v>
      </c>
      <c r="J31" s="91" t="str">
        <f>IF(AND($H$38&gt;0,H31&gt;0),"Debe ser =0 por financiamiento CORFO"," ")</f>
        <v xml:space="preserve"> </v>
      </c>
      <c r="K31" s="72"/>
      <c r="L31" s="72"/>
    </row>
    <row r="32" spans="1:19" x14ac:dyDescent="0.2">
      <c r="A32" s="90"/>
      <c r="B32" s="146" t="s">
        <v>101</v>
      </c>
      <c r="C32" s="147"/>
      <c r="D32" s="147"/>
      <c r="E32" s="147"/>
      <c r="F32" s="147"/>
      <c r="G32" s="148"/>
      <c r="H32" s="93">
        <v>0</v>
      </c>
      <c r="I32" s="92">
        <f>+IF($H$42=0,0,ROUND((H32/$H$42),2))</f>
        <v>0</v>
      </c>
      <c r="J32" s="91" t="str">
        <f>IF(AND($H$38&gt;0,H32&gt;0),"Debe ser =0 por financiamiento CORFO"," ")</f>
        <v xml:space="preserve"> </v>
      </c>
      <c r="K32" s="72"/>
      <c r="L32" s="72"/>
    </row>
    <row r="33" spans="1:18" x14ac:dyDescent="0.2">
      <c r="A33" s="90"/>
      <c r="B33" s="146" t="s">
        <v>100</v>
      </c>
      <c r="C33" s="147"/>
      <c r="D33" s="147"/>
      <c r="E33" s="147"/>
      <c r="F33" s="147"/>
      <c r="G33" s="148"/>
      <c r="H33" s="93">
        <v>0</v>
      </c>
      <c r="I33" s="92">
        <f>+IF($H$42=0,0,ROUND((H33/$H$42),2))</f>
        <v>0</v>
      </c>
      <c r="J33" s="97"/>
      <c r="K33" s="72"/>
      <c r="L33" s="72"/>
    </row>
    <row r="34" spans="1:18" x14ac:dyDescent="0.2">
      <c r="A34" s="90"/>
      <c r="B34" s="146" t="s">
        <v>99</v>
      </c>
      <c r="C34" s="147"/>
      <c r="D34" s="147"/>
      <c r="E34" s="147"/>
      <c r="F34" s="147"/>
      <c r="G34" s="148"/>
      <c r="H34" s="93">
        <v>0</v>
      </c>
      <c r="I34" s="92">
        <f>+IF($H$42=0,0,ROUND((H34/$H$42),2))</f>
        <v>0</v>
      </c>
      <c r="J34" s="91" t="str">
        <f>IF(AND($H$38&gt;0,H34&gt;0),"Debe ser =0 por financiamiento CORFO"," ")</f>
        <v xml:space="preserve"> </v>
      </c>
      <c r="K34" s="72"/>
      <c r="L34" s="72"/>
    </row>
    <row r="35" spans="1:18" x14ac:dyDescent="0.2">
      <c r="A35" s="90"/>
      <c r="B35" s="134" t="s">
        <v>98</v>
      </c>
      <c r="C35" s="135"/>
      <c r="D35" s="135"/>
      <c r="E35" s="135"/>
      <c r="F35" s="135"/>
      <c r="G35" s="136"/>
      <c r="H35" s="89">
        <f>SUM(H31:H34)</f>
        <v>0</v>
      </c>
      <c r="I35" s="88">
        <f>SUM(I31:I34)</f>
        <v>0</v>
      </c>
      <c r="J35" s="72"/>
      <c r="K35" s="72"/>
      <c r="L35" s="72"/>
    </row>
    <row r="36" spans="1:18" ht="13.5" thickBot="1" x14ac:dyDescent="0.25">
      <c r="A36" s="137" t="s">
        <v>97</v>
      </c>
      <c r="B36" s="138"/>
      <c r="C36" s="138"/>
      <c r="D36" s="138"/>
      <c r="E36" s="138"/>
      <c r="F36" s="138"/>
      <c r="G36" s="139"/>
      <c r="H36" s="87">
        <f>+H25+H35+H29</f>
        <v>0</v>
      </c>
      <c r="I36" s="86">
        <f>+ROUND((I25+I29+I35),2)</f>
        <v>0</v>
      </c>
      <c r="J36" s="166" t="str">
        <f>IF(O36&gt;P36,"No cumple letra k) Art. 1º Reglamento"," ")</f>
        <v xml:space="preserve"> </v>
      </c>
      <c r="K36" s="131"/>
      <c r="L36" s="131"/>
      <c r="O36" s="84">
        <f>+ROUND((H32+H31+H33+H34+H28+H23+H38),0)</f>
        <v>0</v>
      </c>
      <c r="P36" s="83">
        <f>ROUND((0.2*(SUM(H5:H23)+H29+H31+H32+H34+H38)),0)</f>
        <v>0</v>
      </c>
    </row>
    <row r="37" spans="1:18" ht="13.5" thickBot="1" x14ac:dyDescent="0.25">
      <c r="J37" s="132" t="str">
        <f>+IF(I36&gt;12000,"Costo mayor a UF 12.000, debe presentar Estudio de Factibilidad Economica"," ")</f>
        <v xml:space="preserve"> </v>
      </c>
      <c r="K37" s="133"/>
      <c r="L37" s="133"/>
    </row>
    <row r="38" spans="1:18" ht="13.5" thickBot="1" x14ac:dyDescent="0.25">
      <c r="A38" s="140" t="s">
        <v>96</v>
      </c>
      <c r="B38" s="141"/>
      <c r="C38" s="141"/>
      <c r="D38" s="141"/>
      <c r="E38" s="141"/>
      <c r="F38" s="141"/>
      <c r="G38" s="141"/>
      <c r="H38" s="82">
        <v>0</v>
      </c>
      <c r="J38" s="133"/>
      <c r="K38" s="133"/>
      <c r="L38" s="133"/>
    </row>
    <row r="39" spans="1:18" ht="13.5" thickBot="1" x14ac:dyDescent="0.25">
      <c r="H39" s="30"/>
      <c r="I39" s="81"/>
      <c r="J39" s="72"/>
      <c r="K39" s="72"/>
      <c r="L39" s="72"/>
    </row>
    <row r="40" spans="1:18" ht="13.5" thickBot="1" x14ac:dyDescent="0.25">
      <c r="A40" s="167" t="s">
        <v>95</v>
      </c>
      <c r="B40" s="168"/>
      <c r="C40" s="168"/>
      <c r="D40" s="168"/>
      <c r="E40" s="169"/>
      <c r="F40" s="80" t="s">
        <v>94</v>
      </c>
      <c r="H40" s="72" t="str">
        <f>IF(H24&gt;0,"Nº Beneficiarios","")</f>
        <v/>
      </c>
      <c r="I40" s="79"/>
      <c r="J40" s="72"/>
      <c r="K40" s="72"/>
      <c r="L40" s="72"/>
      <c r="O40" t="s">
        <v>93</v>
      </c>
    </row>
    <row r="41" spans="1:18" ht="13.5" thickBot="1" x14ac:dyDescent="0.25">
      <c r="J41" s="72"/>
      <c r="K41" s="72"/>
      <c r="L41" s="72"/>
    </row>
    <row r="42" spans="1:18" ht="13.5" thickBot="1" x14ac:dyDescent="0.25">
      <c r="A42" s="78" t="s">
        <v>92</v>
      </c>
      <c r="B42" s="77"/>
      <c r="C42" s="77"/>
      <c r="D42" s="76"/>
      <c r="G42" s="75" t="s">
        <v>91</v>
      </c>
      <c r="H42" s="74">
        <v>0</v>
      </c>
      <c r="I42" s="73" t="str">
        <f>IF(AND(H36&gt;0,H42=0),"Ingrese valor de la UF"," ")</f>
        <v xml:space="preserve"> </v>
      </c>
      <c r="J42" s="72"/>
      <c r="K42" s="72"/>
      <c r="L42" s="72"/>
    </row>
    <row r="44" spans="1:18" x14ac:dyDescent="0.2">
      <c r="N44" s="126" t="s">
        <v>90</v>
      </c>
      <c r="O44" s="126"/>
      <c r="P44" s="126"/>
      <c r="Q44" s="126"/>
      <c r="R44" s="126"/>
    </row>
    <row r="45" spans="1:18" x14ac:dyDescent="0.2">
      <c r="N45" s="121" t="s">
        <v>89</v>
      </c>
      <c r="O45" s="67" t="s">
        <v>88</v>
      </c>
      <c r="P45" s="68">
        <v>0</v>
      </c>
      <c r="Q45" s="71" t="e">
        <f>+H25/H42</f>
        <v>#DIV/0!</v>
      </c>
      <c r="R45" s="66"/>
    </row>
    <row r="46" spans="1:18" x14ac:dyDescent="0.2">
      <c r="N46" s="121"/>
      <c r="O46" s="67" t="s">
        <v>87</v>
      </c>
      <c r="P46" s="68">
        <f>+P45/1000</f>
        <v>0</v>
      </c>
      <c r="Q46" s="68" t="e">
        <f>+Q45/1000</f>
        <v>#DIV/0!</v>
      </c>
      <c r="R46" s="66"/>
    </row>
    <row r="47" spans="1:18" x14ac:dyDescent="0.2">
      <c r="O47" s="67" t="s">
        <v>86</v>
      </c>
      <c r="P47" s="70" t="str">
        <f>+IF(P45&gt;=500,IF(P45&lt;=1000,5.5/100,IF(P45&lt;=12000,ROUND(((5.73-0.23*P46)/100),5),IF(P45&lt;=24000,ROUND(((3.5008-0.0417*P46)/100),5),"mayor UF 24.000"))),"menor a UF 500")</f>
        <v>menor a UF 500</v>
      </c>
      <c r="Q47" s="69" t="e">
        <f>+IF(Q45&gt;=500,IF(Q45&lt;=1000,5.5/100,IF(Q45&lt;=12000,((5.73-0.23*Q46)/100),IF(Q45&lt;=24000,((3.5008-0.0417*Q46)/100),"mayor UF 24.000"))),"menor a UF 500")</f>
        <v>#DIV/0!</v>
      </c>
      <c r="R47" s="66"/>
    </row>
    <row r="49" spans="15:18" x14ac:dyDescent="0.2">
      <c r="O49" s="67" t="s">
        <v>85</v>
      </c>
      <c r="P49" s="68">
        <f>+IF(P47="menor a UF 500",0,ROUND((P47*P46*1000),2))</f>
        <v>0</v>
      </c>
      <c r="Q49" s="68">
        <f>+IF(P47="menor a UF 500",0,Q47*Q46*1000)</f>
        <v>0</v>
      </c>
    </row>
    <row r="50" spans="15:18" x14ac:dyDescent="0.2">
      <c r="O50" s="67" t="s">
        <v>84</v>
      </c>
      <c r="P50" s="30">
        <v>0</v>
      </c>
      <c r="Q50" s="30">
        <f>+ROUND((Q49*P42),0)</f>
        <v>0</v>
      </c>
      <c r="R50" s="30"/>
    </row>
    <row r="51" spans="15:18" x14ac:dyDescent="0.2">
      <c r="P51" s="66" t="s">
        <v>83</v>
      </c>
      <c r="Q51" s="65" t="s">
        <v>82</v>
      </c>
    </row>
  </sheetData>
  <sheetProtection password="ED66" sheet="1" objects="1" scenarios="1"/>
  <mergeCells count="42">
    <mergeCell ref="H1:I1"/>
    <mergeCell ref="A1:G1"/>
    <mergeCell ref="B3:G3"/>
    <mergeCell ref="B4:I4"/>
    <mergeCell ref="B26:I26"/>
    <mergeCell ref="B5:G5"/>
    <mergeCell ref="C6:G6"/>
    <mergeCell ref="C7:G7"/>
    <mergeCell ref="C8:G8"/>
    <mergeCell ref="B10:G10"/>
    <mergeCell ref="B19:G19"/>
    <mergeCell ref="B20:G20"/>
    <mergeCell ref="B21:G21"/>
    <mergeCell ref="C15:G15"/>
    <mergeCell ref="N45:N46"/>
    <mergeCell ref="J36:L36"/>
    <mergeCell ref="J29:L29"/>
    <mergeCell ref="B23:G23"/>
    <mergeCell ref="A40:E40"/>
    <mergeCell ref="B24:G24"/>
    <mergeCell ref="A38:G38"/>
    <mergeCell ref="B33:G33"/>
    <mergeCell ref="B34:G34"/>
    <mergeCell ref="B32:G32"/>
    <mergeCell ref="N44:R44"/>
    <mergeCell ref="B30:I30"/>
    <mergeCell ref="B29:G29"/>
    <mergeCell ref="B31:G31"/>
    <mergeCell ref="B28:G28"/>
    <mergeCell ref="B35:G35"/>
    <mergeCell ref="J37:L38"/>
    <mergeCell ref="J20:L20"/>
    <mergeCell ref="C9:G9"/>
    <mergeCell ref="C14:G14"/>
    <mergeCell ref="B13:G13"/>
    <mergeCell ref="C11:G11"/>
    <mergeCell ref="C12:G12"/>
    <mergeCell ref="A36:G36"/>
    <mergeCell ref="B22:G22"/>
    <mergeCell ref="C17:G17"/>
    <mergeCell ref="B27:G27"/>
    <mergeCell ref="B25:G25"/>
  </mergeCells>
  <conditionalFormatting sqref="I40">
    <cfRule type="cellIs" dxfId="0" priority="1" stopIfTrue="1" operator="greaterThan">
      <formula>0</formula>
    </cfRule>
  </conditionalFormatting>
  <dataValidations count="5">
    <dataValidation allowBlank="1" showInputMessage="1" showErrorMessage="1" prompt="Suma de gastos generales, incuido imprevistos, si corresponde" sqref="H23" xr:uid="{00000000-0002-0000-0300-000000000000}"/>
    <dataValidation allowBlank="1" showInputMessage="1" showErrorMessage="1" prompt="Incluye el diseño del proyecto" sqref="H31" xr:uid="{00000000-0002-0000-0300-000001000000}"/>
    <dataValidation allowBlank="1" showInputMessage="1" showErrorMessage="1" prompt="Si incluye este costo, no puede considerar costos por concepto de estudios, salvo análisis de laboratorio" sqref="H38" xr:uid="{00000000-0002-0000-0300-000002000000}"/>
    <dataValidation allowBlank="1" showInputMessage="1" showErrorMessage="1" prompt="Si incluye este costo, debe ingresar el Nº de beneficiarios en la celda I41" sqref="H24" xr:uid="{00000000-0002-0000-0300-000003000000}"/>
    <dataValidation type="list" allowBlank="1" showInputMessage="1" showErrorMessage="1" sqref="F40" xr:uid="{00000000-0002-0000-0300-000004000000}">
      <formula1>"Sí,No"</formula1>
    </dataValidation>
  </dataValidations>
  <pageMargins left="0.59055118110236227" right="0.19685039370078741" top="0.98425196850393704" bottom="0.98425196850393704" header="0" footer="0"/>
  <pageSetup scale="9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0"/>
  <sheetViews>
    <sheetView zoomScale="80" workbookViewId="0">
      <selection activeCell="L35" sqref="L35"/>
    </sheetView>
  </sheetViews>
  <sheetFormatPr baseColWidth="10" defaultRowHeight="12.75" x14ac:dyDescent="0.2"/>
  <cols>
    <col min="1" max="1" width="14" customWidth="1"/>
    <col min="2" max="2" width="38.28515625" customWidth="1"/>
  </cols>
  <sheetData>
    <row r="1" spans="1:8" ht="15.75" x14ac:dyDescent="0.25">
      <c r="A1" s="170" t="s">
        <v>8</v>
      </c>
      <c r="B1" s="170"/>
      <c r="C1" s="170"/>
      <c r="D1" s="170"/>
      <c r="E1" s="170"/>
      <c r="F1" s="170"/>
    </row>
    <row r="2" spans="1:8" x14ac:dyDescent="0.2">
      <c r="A2" s="23"/>
      <c r="B2" s="23"/>
      <c r="C2" s="23"/>
      <c r="D2" s="23"/>
      <c r="E2" s="23"/>
      <c r="F2" s="23"/>
    </row>
    <row r="3" spans="1:8" x14ac:dyDescent="0.2">
      <c r="A3" s="171" t="s">
        <v>9</v>
      </c>
      <c r="B3" s="173" t="s">
        <v>10</v>
      </c>
      <c r="C3" s="173" t="s">
        <v>11</v>
      </c>
      <c r="D3" s="173" t="s">
        <v>12</v>
      </c>
      <c r="E3" s="175" t="s">
        <v>13</v>
      </c>
      <c r="F3" s="173" t="s">
        <v>2</v>
      </c>
    </row>
    <row r="4" spans="1:8" ht="13.5" thickBot="1" x14ac:dyDescent="0.25">
      <c r="A4" s="172"/>
      <c r="B4" s="174"/>
      <c r="C4" s="174"/>
      <c r="D4" s="174"/>
      <c r="E4" s="176"/>
      <c r="F4" s="174"/>
    </row>
    <row r="5" spans="1:8" x14ac:dyDescent="0.2">
      <c r="A5" s="24" t="s">
        <v>14</v>
      </c>
      <c r="B5" s="25"/>
      <c r="C5" s="25"/>
      <c r="D5" s="25"/>
      <c r="E5" s="25"/>
      <c r="F5" s="25"/>
    </row>
    <row r="6" spans="1:8" ht="14.25" x14ac:dyDescent="0.2">
      <c r="A6" s="26" t="s">
        <v>15</v>
      </c>
      <c r="B6" s="27" t="s">
        <v>16</v>
      </c>
      <c r="C6" s="26" t="s">
        <v>17</v>
      </c>
      <c r="D6" s="28"/>
      <c r="E6" s="12"/>
      <c r="F6" s="29">
        <f>ROUND(E6*D6,0)</f>
        <v>0</v>
      </c>
      <c r="G6" s="30"/>
    </row>
    <row r="7" spans="1:8" x14ac:dyDescent="0.2">
      <c r="A7" s="26" t="s">
        <v>18</v>
      </c>
      <c r="B7" s="31" t="s">
        <v>19</v>
      </c>
      <c r="C7" s="26" t="s">
        <v>20</v>
      </c>
      <c r="D7" s="28"/>
      <c r="E7" s="12"/>
      <c r="F7" s="29">
        <f t="shared" ref="F7:F67" si="0">ROUND(E7*D7,0)</f>
        <v>0</v>
      </c>
      <c r="G7" s="30"/>
    </row>
    <row r="8" spans="1:8" x14ac:dyDescent="0.2">
      <c r="A8" s="26" t="s">
        <v>21</v>
      </c>
      <c r="B8" s="31" t="s">
        <v>22</v>
      </c>
      <c r="C8" s="26" t="s">
        <v>23</v>
      </c>
      <c r="D8" s="28"/>
      <c r="E8" s="12"/>
      <c r="F8" s="29">
        <f t="shared" si="0"/>
        <v>0</v>
      </c>
      <c r="G8" s="30"/>
    </row>
    <row r="9" spans="1:8" x14ac:dyDescent="0.2">
      <c r="A9" s="26" t="s">
        <v>24</v>
      </c>
      <c r="B9" s="31" t="s">
        <v>25</v>
      </c>
      <c r="C9" s="26" t="s">
        <v>26</v>
      </c>
      <c r="D9" s="28"/>
      <c r="E9" s="12"/>
      <c r="F9" s="29">
        <f t="shared" si="0"/>
        <v>0</v>
      </c>
      <c r="G9" s="30"/>
    </row>
    <row r="10" spans="1:8" ht="14.25" x14ac:dyDescent="0.2">
      <c r="A10" s="26" t="s">
        <v>27</v>
      </c>
      <c r="B10" s="31" t="s">
        <v>28</v>
      </c>
      <c r="C10" s="26" t="s">
        <v>29</v>
      </c>
      <c r="D10" s="28"/>
      <c r="E10" s="12"/>
      <c r="F10" s="29">
        <f t="shared" si="0"/>
        <v>0</v>
      </c>
      <c r="H10" s="30"/>
    </row>
    <row r="11" spans="1:8" ht="13.5" thickBot="1" x14ac:dyDescent="0.25">
      <c r="A11" s="32"/>
      <c r="B11" s="33"/>
      <c r="C11" s="32"/>
      <c r="D11" s="34"/>
      <c r="E11" s="35"/>
      <c r="F11" s="36"/>
      <c r="H11" s="30"/>
    </row>
    <row r="12" spans="1:8" x14ac:dyDescent="0.2">
      <c r="A12" s="37"/>
      <c r="B12" s="38"/>
      <c r="C12" s="37"/>
      <c r="D12" s="39"/>
      <c r="E12" s="40"/>
      <c r="F12" s="41"/>
      <c r="G12" s="30"/>
      <c r="H12" s="30"/>
    </row>
    <row r="13" spans="1:8" x14ac:dyDescent="0.2">
      <c r="A13" s="24" t="s">
        <v>30</v>
      </c>
      <c r="B13" s="42"/>
      <c r="C13" s="43"/>
      <c r="D13" s="44"/>
      <c r="E13" s="45"/>
      <c r="F13" s="46"/>
      <c r="G13" s="30"/>
      <c r="H13" s="30"/>
    </row>
    <row r="14" spans="1:8" x14ac:dyDescent="0.2">
      <c r="A14" s="26" t="s">
        <v>31</v>
      </c>
      <c r="B14" s="31" t="s">
        <v>32</v>
      </c>
      <c r="C14" s="26" t="s">
        <v>20</v>
      </c>
      <c r="D14" s="28"/>
      <c r="E14" s="12"/>
      <c r="F14" s="29">
        <f t="shared" si="0"/>
        <v>0</v>
      </c>
      <c r="H14" s="30"/>
    </row>
    <row r="15" spans="1:8" ht="13.5" thickBot="1" x14ac:dyDescent="0.25">
      <c r="A15" s="32"/>
      <c r="B15" s="33"/>
      <c r="C15" s="32"/>
      <c r="D15" s="34"/>
      <c r="E15" s="35"/>
      <c r="F15" s="36"/>
      <c r="G15" s="30"/>
      <c r="H15" s="30"/>
    </row>
    <row r="16" spans="1:8" x14ac:dyDescent="0.2">
      <c r="A16" s="37"/>
      <c r="B16" s="38"/>
      <c r="C16" s="37"/>
      <c r="D16" s="39"/>
      <c r="E16" s="40"/>
      <c r="F16" s="41"/>
      <c r="G16" s="30"/>
      <c r="H16" s="30"/>
    </row>
    <row r="17" spans="1:8" x14ac:dyDescent="0.2">
      <c r="A17" s="47" t="s">
        <v>33</v>
      </c>
      <c r="B17" s="48"/>
      <c r="C17" s="49"/>
      <c r="D17" s="50"/>
      <c r="E17" s="51"/>
      <c r="F17" s="52"/>
      <c r="G17" s="30"/>
      <c r="H17" s="30"/>
    </row>
    <row r="18" spans="1:8" ht="14.25" x14ac:dyDescent="0.2">
      <c r="A18" s="26" t="s">
        <v>34</v>
      </c>
      <c r="B18" s="27" t="s">
        <v>35</v>
      </c>
      <c r="C18" s="26" t="s">
        <v>29</v>
      </c>
      <c r="D18" s="28"/>
      <c r="E18" s="12"/>
      <c r="F18" s="29">
        <f t="shared" si="0"/>
        <v>0</v>
      </c>
      <c r="G18" s="30"/>
    </row>
    <row r="19" spans="1:8" x14ac:dyDescent="0.2">
      <c r="A19" s="26" t="s">
        <v>36</v>
      </c>
      <c r="B19" s="31" t="s">
        <v>37</v>
      </c>
      <c r="C19" s="26" t="s">
        <v>38</v>
      </c>
      <c r="D19" s="28"/>
      <c r="E19" s="12"/>
      <c r="F19" s="29">
        <f t="shared" si="0"/>
        <v>0</v>
      </c>
      <c r="G19" s="30"/>
    </row>
    <row r="20" spans="1:8" ht="14.25" x14ac:dyDescent="0.2">
      <c r="A20" s="26" t="s">
        <v>39</v>
      </c>
      <c r="B20" s="31" t="s">
        <v>40</v>
      </c>
      <c r="C20" s="26" t="s">
        <v>29</v>
      </c>
      <c r="D20" s="28"/>
      <c r="E20" s="12"/>
      <c r="F20" s="29">
        <f t="shared" si="0"/>
        <v>0</v>
      </c>
      <c r="G20" s="30"/>
    </row>
    <row r="21" spans="1:8" ht="14.25" x14ac:dyDescent="0.2">
      <c r="A21" s="26" t="s">
        <v>41</v>
      </c>
      <c r="B21" s="31" t="s">
        <v>42</v>
      </c>
      <c r="C21" s="26" t="s">
        <v>17</v>
      </c>
      <c r="D21" s="28"/>
      <c r="E21" s="12"/>
      <c r="F21" s="29">
        <f t="shared" si="0"/>
        <v>0</v>
      </c>
      <c r="G21" s="30"/>
    </row>
    <row r="22" spans="1:8" ht="14.25" x14ac:dyDescent="0.2">
      <c r="A22" s="26" t="s">
        <v>43</v>
      </c>
      <c r="B22" s="31" t="s">
        <v>44</v>
      </c>
      <c r="C22" s="26" t="s">
        <v>17</v>
      </c>
      <c r="D22" s="28"/>
      <c r="E22" s="12"/>
      <c r="F22" s="29">
        <f t="shared" si="0"/>
        <v>0</v>
      </c>
      <c r="G22" s="30"/>
    </row>
    <row r="23" spans="1:8" ht="14.25" x14ac:dyDescent="0.2">
      <c r="A23" s="26" t="s">
        <v>45</v>
      </c>
      <c r="B23" s="27" t="s">
        <v>46</v>
      </c>
      <c r="C23" s="26" t="s">
        <v>17</v>
      </c>
      <c r="D23" s="28"/>
      <c r="E23" s="12"/>
      <c r="F23" s="29">
        <f t="shared" si="0"/>
        <v>0</v>
      </c>
      <c r="G23" s="30"/>
    </row>
    <row r="24" spans="1:8" x14ac:dyDescent="0.2">
      <c r="A24" s="26" t="s">
        <v>47</v>
      </c>
      <c r="B24" s="31" t="s">
        <v>48</v>
      </c>
      <c r="C24" s="26" t="s">
        <v>4</v>
      </c>
      <c r="D24" s="28"/>
      <c r="E24" s="12"/>
      <c r="F24" s="29">
        <f t="shared" si="0"/>
        <v>0</v>
      </c>
      <c r="G24" s="30"/>
    </row>
    <row r="25" spans="1:8" x14ac:dyDescent="0.2">
      <c r="A25" s="26" t="s">
        <v>49</v>
      </c>
      <c r="B25" s="31" t="s">
        <v>50</v>
      </c>
      <c r="C25" s="26" t="s">
        <v>4</v>
      </c>
      <c r="D25" s="28"/>
      <c r="E25" s="12"/>
      <c r="F25" s="29">
        <f t="shared" si="0"/>
        <v>0</v>
      </c>
      <c r="G25" s="30"/>
    </row>
    <row r="26" spans="1:8" ht="14.25" x14ac:dyDescent="0.2">
      <c r="A26" s="26" t="s">
        <v>51</v>
      </c>
      <c r="B26" s="31" t="s">
        <v>52</v>
      </c>
      <c r="C26" s="26" t="s">
        <v>29</v>
      </c>
      <c r="D26" s="28"/>
      <c r="E26" s="12"/>
      <c r="F26" s="29">
        <f t="shared" si="0"/>
        <v>0</v>
      </c>
      <c r="G26" s="30"/>
    </row>
    <row r="27" spans="1:8" ht="14.25" x14ac:dyDescent="0.2">
      <c r="A27" s="26" t="s">
        <v>53</v>
      </c>
      <c r="B27" s="31" t="s">
        <v>54</v>
      </c>
      <c r="C27" s="26" t="s">
        <v>29</v>
      </c>
      <c r="D27" s="28"/>
      <c r="E27" s="12"/>
      <c r="F27" s="29">
        <f t="shared" si="0"/>
        <v>0</v>
      </c>
      <c r="G27" s="30"/>
    </row>
    <row r="28" spans="1:8" x14ac:dyDescent="0.2">
      <c r="A28" s="26" t="s">
        <v>55</v>
      </c>
      <c r="B28" s="27" t="s">
        <v>56</v>
      </c>
      <c r="C28" s="26" t="s">
        <v>20</v>
      </c>
      <c r="D28" s="28"/>
      <c r="E28" s="12"/>
      <c r="F28" s="29">
        <f t="shared" si="0"/>
        <v>0</v>
      </c>
      <c r="G28" s="30"/>
    </row>
    <row r="29" spans="1:8" x14ac:dyDescent="0.2">
      <c r="A29" s="26" t="s">
        <v>57</v>
      </c>
      <c r="B29" s="31" t="s">
        <v>58</v>
      </c>
      <c r="C29" s="26" t="s">
        <v>20</v>
      </c>
      <c r="D29" s="28"/>
      <c r="E29" s="12"/>
      <c r="F29" s="29">
        <f t="shared" si="0"/>
        <v>0</v>
      </c>
      <c r="G29" s="30"/>
    </row>
    <row r="30" spans="1:8" x14ac:dyDescent="0.2">
      <c r="A30" s="26" t="s">
        <v>59</v>
      </c>
      <c r="B30" s="31" t="s">
        <v>60</v>
      </c>
      <c r="C30" s="26" t="s">
        <v>4</v>
      </c>
      <c r="D30" s="28"/>
      <c r="E30" s="12"/>
      <c r="F30" s="29">
        <f t="shared" si="0"/>
        <v>0</v>
      </c>
      <c r="G30" s="30"/>
    </row>
    <row r="31" spans="1:8" ht="14.25" x14ac:dyDescent="0.2">
      <c r="A31" s="26" t="s">
        <v>61</v>
      </c>
      <c r="B31" s="31" t="s">
        <v>62</v>
      </c>
      <c r="C31" s="26" t="s">
        <v>29</v>
      </c>
      <c r="D31" s="28"/>
      <c r="E31" s="12"/>
      <c r="F31" s="29">
        <f t="shared" si="0"/>
        <v>0</v>
      </c>
      <c r="G31" s="30"/>
      <c r="H31" s="30"/>
    </row>
    <row r="32" spans="1:8" ht="14.25" x14ac:dyDescent="0.2">
      <c r="A32" s="26" t="s">
        <v>63</v>
      </c>
      <c r="B32" s="31" t="s">
        <v>64</v>
      </c>
      <c r="C32" s="26" t="s">
        <v>17</v>
      </c>
      <c r="D32" s="28"/>
      <c r="E32" s="12"/>
      <c r="F32" s="29">
        <f t="shared" si="0"/>
        <v>0</v>
      </c>
      <c r="G32" s="30"/>
      <c r="H32" s="30"/>
    </row>
    <row r="33" spans="1:8" ht="14.25" x14ac:dyDescent="0.2">
      <c r="A33" s="26" t="s">
        <v>65</v>
      </c>
      <c r="B33" s="27" t="s">
        <v>66</v>
      </c>
      <c r="C33" s="26" t="s">
        <v>29</v>
      </c>
      <c r="D33" s="28"/>
      <c r="E33" s="12"/>
      <c r="F33" s="29">
        <f t="shared" si="0"/>
        <v>0</v>
      </c>
      <c r="H33" s="30"/>
    </row>
    <row r="34" spans="1:8" ht="13.5" thickBot="1" x14ac:dyDescent="0.25">
      <c r="A34" s="53"/>
      <c r="B34" s="54"/>
      <c r="C34" s="53"/>
      <c r="D34" s="55"/>
      <c r="E34" s="56"/>
      <c r="F34" s="57"/>
      <c r="G34" s="30"/>
      <c r="H34" s="30"/>
    </row>
    <row r="35" spans="1:8" x14ac:dyDescent="0.2">
      <c r="A35" s="43"/>
      <c r="B35" s="42"/>
      <c r="C35" s="43"/>
      <c r="D35" s="58"/>
      <c r="E35" s="45"/>
      <c r="F35" s="46"/>
      <c r="G35" s="30"/>
      <c r="H35" s="30"/>
    </row>
    <row r="36" spans="1:8" x14ac:dyDescent="0.2">
      <c r="A36" s="47" t="s">
        <v>67</v>
      </c>
      <c r="B36" s="48"/>
      <c r="C36" s="49"/>
      <c r="D36" s="50"/>
      <c r="E36" s="51"/>
      <c r="F36" s="52"/>
      <c r="G36" s="30"/>
      <c r="H36" s="30"/>
    </row>
    <row r="37" spans="1:8" ht="14.25" x14ac:dyDescent="0.2">
      <c r="A37" s="26" t="s">
        <v>34</v>
      </c>
      <c r="B37" s="27" t="s">
        <v>35</v>
      </c>
      <c r="C37" s="26" t="s">
        <v>29</v>
      </c>
      <c r="D37" s="28"/>
      <c r="E37" s="12"/>
      <c r="F37" s="29">
        <f t="shared" si="0"/>
        <v>0</v>
      </c>
      <c r="G37" s="30"/>
      <c r="H37" s="30"/>
    </row>
    <row r="38" spans="1:8" x14ac:dyDescent="0.2">
      <c r="A38" s="26" t="s">
        <v>36</v>
      </c>
      <c r="B38" s="31" t="s">
        <v>37</v>
      </c>
      <c r="C38" s="26" t="s">
        <v>38</v>
      </c>
      <c r="D38" s="28"/>
      <c r="E38" s="12"/>
      <c r="F38" s="29">
        <f t="shared" si="0"/>
        <v>0</v>
      </c>
      <c r="G38" s="30"/>
      <c r="H38" s="30"/>
    </row>
    <row r="39" spans="1:8" x14ac:dyDescent="0.2">
      <c r="A39" s="26" t="s">
        <v>68</v>
      </c>
      <c r="B39" s="31" t="s">
        <v>69</v>
      </c>
      <c r="C39" s="26" t="s">
        <v>38</v>
      </c>
      <c r="D39" s="28"/>
      <c r="E39" s="12"/>
      <c r="F39" s="29">
        <f t="shared" si="0"/>
        <v>0</v>
      </c>
      <c r="G39" s="30"/>
      <c r="H39" s="30"/>
    </row>
    <row r="40" spans="1:8" ht="14.25" x14ac:dyDescent="0.2">
      <c r="A40" s="26" t="s">
        <v>41</v>
      </c>
      <c r="B40" s="31" t="s">
        <v>42</v>
      </c>
      <c r="C40" s="26" t="s">
        <v>17</v>
      </c>
      <c r="D40" s="28"/>
      <c r="E40" s="12"/>
      <c r="F40" s="29">
        <f t="shared" si="0"/>
        <v>0</v>
      </c>
      <c r="G40" s="30"/>
      <c r="H40" s="30"/>
    </row>
    <row r="41" spans="1:8" ht="14.25" x14ac:dyDescent="0.2">
      <c r="A41" s="26" t="s">
        <v>39</v>
      </c>
      <c r="B41" s="31" t="s">
        <v>40</v>
      </c>
      <c r="C41" s="26" t="s">
        <v>29</v>
      </c>
      <c r="D41" s="28"/>
      <c r="E41" s="12"/>
      <c r="F41" s="29">
        <f t="shared" si="0"/>
        <v>0</v>
      </c>
      <c r="G41" s="30"/>
      <c r="H41" s="30"/>
    </row>
    <row r="42" spans="1:8" ht="14.25" x14ac:dyDescent="0.2">
      <c r="A42" s="26" t="s">
        <v>45</v>
      </c>
      <c r="B42" s="27" t="s">
        <v>46</v>
      </c>
      <c r="C42" s="26" t="s">
        <v>17</v>
      </c>
      <c r="D42" s="28"/>
      <c r="E42" s="12"/>
      <c r="F42" s="29">
        <f t="shared" si="0"/>
        <v>0</v>
      </c>
      <c r="G42" s="30"/>
      <c r="H42" s="30"/>
    </row>
    <row r="43" spans="1:8" ht="14.25" x14ac:dyDescent="0.2">
      <c r="A43" s="26" t="s">
        <v>51</v>
      </c>
      <c r="B43" s="31" t="s">
        <v>52</v>
      </c>
      <c r="C43" s="26" t="s">
        <v>29</v>
      </c>
      <c r="D43" s="28"/>
      <c r="E43" s="12"/>
      <c r="F43" s="29">
        <f t="shared" si="0"/>
        <v>0</v>
      </c>
      <c r="G43" s="30"/>
    </row>
    <row r="44" spans="1:8" ht="14.25" x14ac:dyDescent="0.2">
      <c r="A44" s="26" t="s">
        <v>53</v>
      </c>
      <c r="B44" s="31" t="s">
        <v>54</v>
      </c>
      <c r="C44" s="26" t="s">
        <v>29</v>
      </c>
      <c r="D44" s="28"/>
      <c r="E44" s="12"/>
      <c r="F44" s="29">
        <f t="shared" si="0"/>
        <v>0</v>
      </c>
      <c r="H44" s="30"/>
    </row>
    <row r="45" spans="1:8" ht="13.5" thickBot="1" x14ac:dyDescent="0.25">
      <c r="A45" s="53"/>
      <c r="B45" s="54"/>
      <c r="C45" s="53"/>
      <c r="D45" s="55"/>
      <c r="E45" s="56"/>
      <c r="F45" s="57"/>
      <c r="G45" s="30"/>
      <c r="H45" s="30"/>
    </row>
    <row r="46" spans="1:8" x14ac:dyDescent="0.2">
      <c r="A46" s="37"/>
      <c r="B46" s="38"/>
      <c r="C46" s="37"/>
      <c r="D46" s="39"/>
      <c r="E46" s="40"/>
      <c r="F46" s="46"/>
      <c r="G46" s="30"/>
      <c r="H46" s="30"/>
    </row>
    <row r="47" spans="1:8" x14ac:dyDescent="0.2">
      <c r="A47" s="47" t="s">
        <v>70</v>
      </c>
      <c r="B47" s="48"/>
      <c r="C47" s="49"/>
      <c r="D47" s="50"/>
      <c r="E47" s="51"/>
      <c r="F47" s="52"/>
      <c r="G47" s="30"/>
      <c r="H47" s="30"/>
    </row>
    <row r="48" spans="1:8" x14ac:dyDescent="0.2">
      <c r="A48" s="26" t="s">
        <v>34</v>
      </c>
      <c r="B48" s="27" t="s">
        <v>35</v>
      </c>
      <c r="C48" s="26" t="s">
        <v>71</v>
      </c>
      <c r="D48" s="28"/>
      <c r="E48" s="12"/>
      <c r="F48" s="29">
        <f t="shared" si="0"/>
        <v>0</v>
      </c>
      <c r="G48" s="30"/>
      <c r="H48" s="30"/>
    </row>
    <row r="49" spans="1:8" ht="14.25" x14ac:dyDescent="0.2">
      <c r="A49" s="26" t="s">
        <v>41</v>
      </c>
      <c r="B49" s="31" t="s">
        <v>42</v>
      </c>
      <c r="C49" s="26" t="s">
        <v>17</v>
      </c>
      <c r="D49" s="28"/>
      <c r="E49" s="12"/>
      <c r="F49" s="29">
        <f t="shared" si="0"/>
        <v>0</v>
      </c>
      <c r="G49" s="30"/>
      <c r="H49" s="30"/>
    </row>
    <row r="50" spans="1:8" x14ac:dyDescent="0.2">
      <c r="A50" s="26" t="s">
        <v>36</v>
      </c>
      <c r="B50" s="31" t="s">
        <v>37</v>
      </c>
      <c r="C50" s="26" t="s">
        <v>38</v>
      </c>
      <c r="D50" s="28"/>
      <c r="E50" s="12"/>
      <c r="F50" s="29">
        <f t="shared" si="0"/>
        <v>0</v>
      </c>
      <c r="G50" s="30"/>
      <c r="H50" s="30"/>
    </row>
    <row r="51" spans="1:8" ht="14.25" x14ac:dyDescent="0.2">
      <c r="A51" s="26" t="s">
        <v>39</v>
      </c>
      <c r="B51" s="31" t="s">
        <v>40</v>
      </c>
      <c r="C51" s="26" t="s">
        <v>29</v>
      </c>
      <c r="D51" s="28"/>
      <c r="E51" s="12"/>
      <c r="F51" s="29">
        <f t="shared" si="0"/>
        <v>0</v>
      </c>
      <c r="G51" s="30"/>
      <c r="H51" s="30"/>
    </row>
    <row r="52" spans="1:8" ht="14.25" x14ac:dyDescent="0.2">
      <c r="A52" s="26" t="s">
        <v>45</v>
      </c>
      <c r="B52" s="31" t="s">
        <v>46</v>
      </c>
      <c r="C52" s="26" t="s">
        <v>17</v>
      </c>
      <c r="D52" s="28"/>
      <c r="E52" s="12"/>
      <c r="F52" s="29">
        <f t="shared" si="0"/>
        <v>0</v>
      </c>
      <c r="G52" s="30"/>
      <c r="H52" s="30"/>
    </row>
    <row r="53" spans="1:8" x14ac:dyDescent="0.2">
      <c r="A53" s="26" t="s">
        <v>47</v>
      </c>
      <c r="B53" s="27" t="s">
        <v>72</v>
      </c>
      <c r="C53" s="26" t="s">
        <v>4</v>
      </c>
      <c r="D53" s="28"/>
      <c r="E53" s="12"/>
      <c r="F53" s="29">
        <f t="shared" si="0"/>
        <v>0</v>
      </c>
      <c r="G53" s="30"/>
      <c r="H53" s="30"/>
    </row>
    <row r="54" spans="1:8" x14ac:dyDescent="0.2">
      <c r="A54" s="26" t="s">
        <v>49</v>
      </c>
      <c r="B54" s="31" t="s">
        <v>50</v>
      </c>
      <c r="C54" s="26" t="s">
        <v>4</v>
      </c>
      <c r="D54" s="28"/>
      <c r="E54" s="12"/>
      <c r="F54" s="29">
        <f t="shared" si="0"/>
        <v>0</v>
      </c>
      <c r="G54" s="30"/>
      <c r="H54" s="30"/>
    </row>
    <row r="55" spans="1:8" x14ac:dyDescent="0.2">
      <c r="A55" s="26" t="s">
        <v>55</v>
      </c>
      <c r="B55" s="31" t="s">
        <v>56</v>
      </c>
      <c r="C55" s="26" t="s">
        <v>20</v>
      </c>
      <c r="D55" s="28"/>
      <c r="E55" s="12"/>
      <c r="F55" s="29">
        <f t="shared" si="0"/>
        <v>0</v>
      </c>
      <c r="G55" s="30"/>
      <c r="H55" s="30"/>
    </row>
    <row r="56" spans="1:8" x14ac:dyDescent="0.2">
      <c r="A56" s="26" t="s">
        <v>59</v>
      </c>
      <c r="B56" s="27" t="s">
        <v>73</v>
      </c>
      <c r="C56" s="26" t="s">
        <v>4</v>
      </c>
      <c r="D56" s="28"/>
      <c r="E56" s="12"/>
      <c r="F56" s="29">
        <f t="shared" si="0"/>
        <v>0</v>
      </c>
      <c r="G56" s="30"/>
    </row>
    <row r="57" spans="1:8" ht="14.25" x14ac:dyDescent="0.2">
      <c r="A57" s="26" t="s">
        <v>61</v>
      </c>
      <c r="B57" s="31" t="s">
        <v>62</v>
      </c>
      <c r="C57" s="26" t="s">
        <v>29</v>
      </c>
      <c r="D57" s="28"/>
      <c r="E57" s="12"/>
      <c r="F57" s="29">
        <f t="shared" si="0"/>
        <v>0</v>
      </c>
      <c r="G57" s="30"/>
    </row>
    <row r="58" spans="1:8" ht="14.25" x14ac:dyDescent="0.2">
      <c r="A58" s="26" t="s">
        <v>63</v>
      </c>
      <c r="B58" s="31" t="s">
        <v>64</v>
      </c>
      <c r="C58" s="26" t="s">
        <v>17</v>
      </c>
      <c r="D58" s="28"/>
      <c r="E58" s="12"/>
      <c r="F58" s="29">
        <f t="shared" si="0"/>
        <v>0</v>
      </c>
      <c r="H58" s="30"/>
    </row>
    <row r="59" spans="1:8" ht="13.5" thickBot="1" x14ac:dyDescent="0.25">
      <c r="A59" s="32"/>
      <c r="B59" s="33"/>
      <c r="C59" s="32"/>
      <c r="D59" s="59"/>
      <c r="E59" s="35"/>
      <c r="F59" s="36"/>
      <c r="G59" s="30"/>
      <c r="H59" s="30"/>
    </row>
    <row r="60" spans="1:8" x14ac:dyDescent="0.2">
      <c r="A60" s="37"/>
      <c r="B60" s="38"/>
      <c r="C60" s="37"/>
      <c r="D60" s="39"/>
      <c r="E60" s="40"/>
      <c r="F60" s="46"/>
      <c r="G60" s="30"/>
      <c r="H60" s="30"/>
    </row>
    <row r="61" spans="1:8" x14ac:dyDescent="0.2">
      <c r="A61" s="47" t="s">
        <v>74</v>
      </c>
      <c r="B61" s="48"/>
      <c r="C61" s="49"/>
      <c r="D61" s="50"/>
      <c r="E61" s="51"/>
      <c r="F61" s="52"/>
      <c r="G61" s="30"/>
      <c r="H61" s="30"/>
    </row>
    <row r="62" spans="1:8" x14ac:dyDescent="0.2">
      <c r="A62" s="26" t="s">
        <v>75</v>
      </c>
      <c r="B62" s="27" t="s">
        <v>76</v>
      </c>
      <c r="C62" s="26" t="s">
        <v>71</v>
      </c>
      <c r="D62" s="28"/>
      <c r="E62" s="12"/>
      <c r="F62" s="29">
        <f t="shared" si="0"/>
        <v>0</v>
      </c>
      <c r="G62" s="30"/>
    </row>
    <row r="63" spans="1:8" x14ac:dyDescent="0.2">
      <c r="A63" s="26" t="s">
        <v>36</v>
      </c>
      <c r="B63" s="31" t="s">
        <v>37</v>
      </c>
      <c r="C63" s="26" t="s">
        <v>38</v>
      </c>
      <c r="D63" s="28"/>
      <c r="E63" s="12"/>
      <c r="F63" s="29">
        <f t="shared" si="0"/>
        <v>0</v>
      </c>
      <c r="G63" s="30"/>
    </row>
    <row r="64" spans="1:8" ht="14.25" x14ac:dyDescent="0.2">
      <c r="A64" s="26" t="s">
        <v>77</v>
      </c>
      <c r="B64" s="31" t="s">
        <v>78</v>
      </c>
      <c r="C64" s="26" t="s">
        <v>29</v>
      </c>
      <c r="D64" s="28"/>
      <c r="E64" s="12"/>
      <c r="F64" s="29">
        <f t="shared" si="0"/>
        <v>0</v>
      </c>
      <c r="G64" s="30"/>
    </row>
    <row r="65" spans="1:8" ht="14.25" x14ac:dyDescent="0.2">
      <c r="A65" s="26" t="s">
        <v>79</v>
      </c>
      <c r="B65" s="31" t="s">
        <v>80</v>
      </c>
      <c r="C65" s="26" t="s">
        <v>17</v>
      </c>
      <c r="D65" s="28"/>
      <c r="E65" s="12"/>
      <c r="F65" s="29">
        <f t="shared" si="0"/>
        <v>0</v>
      </c>
      <c r="G65" s="30"/>
    </row>
    <row r="66" spans="1:8" ht="14.25" x14ac:dyDescent="0.2">
      <c r="A66" s="26" t="s">
        <v>51</v>
      </c>
      <c r="B66" s="31" t="s">
        <v>52</v>
      </c>
      <c r="C66" s="26" t="s">
        <v>29</v>
      </c>
      <c r="D66" s="28"/>
      <c r="E66" s="12"/>
      <c r="F66" s="29">
        <f t="shared" si="0"/>
        <v>0</v>
      </c>
      <c r="G66" s="30"/>
    </row>
    <row r="67" spans="1:8" ht="14.25" x14ac:dyDescent="0.2">
      <c r="A67" s="26" t="s">
        <v>53</v>
      </c>
      <c r="B67" s="27" t="s">
        <v>54</v>
      </c>
      <c r="C67" s="26" t="s">
        <v>29</v>
      </c>
      <c r="D67" s="28"/>
      <c r="E67" s="12"/>
      <c r="F67" s="29">
        <f t="shared" si="0"/>
        <v>0</v>
      </c>
      <c r="H67" s="30"/>
    </row>
    <row r="68" spans="1:8" ht="13.5" thickBot="1" x14ac:dyDescent="0.25">
      <c r="A68" s="53"/>
      <c r="B68" s="54"/>
      <c r="C68" s="53"/>
      <c r="D68" s="54"/>
      <c r="E68" s="57"/>
      <c r="F68" s="57"/>
      <c r="G68" s="30"/>
    </row>
    <row r="69" spans="1:8" ht="13.5" thickBot="1" x14ac:dyDescent="0.25">
      <c r="A69" s="60"/>
      <c r="B69" s="60"/>
      <c r="C69" s="60"/>
      <c r="D69" s="60"/>
      <c r="E69" s="60"/>
      <c r="F69" s="61"/>
      <c r="G69" s="30"/>
    </row>
    <row r="70" spans="1:8" ht="15.75" x14ac:dyDescent="0.2">
      <c r="A70" s="62" t="s">
        <v>81</v>
      </c>
      <c r="B70" s="63"/>
      <c r="C70" s="63"/>
      <c r="D70" s="62"/>
      <c r="E70" s="62"/>
      <c r="F70" s="64">
        <f>SUM(F5:F69)</f>
        <v>0</v>
      </c>
      <c r="G70" s="30"/>
      <c r="H70" s="30"/>
    </row>
  </sheetData>
  <mergeCells count="7">
    <mergeCell ref="A1:F1"/>
    <mergeCell ref="A3:A4"/>
    <mergeCell ref="B3:B4"/>
    <mergeCell ref="C3:C4"/>
    <mergeCell ref="D3:D4"/>
    <mergeCell ref="E3:E4"/>
    <mergeCell ref="F3:F4"/>
  </mergeCells>
  <phoneticPr fontId="1" type="noConversion"/>
  <pageMargins left="0.75" right="0.75" top="1" bottom="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111"/>
  <sheetViews>
    <sheetView tabSelected="1" zoomScaleNormal="100" zoomScaleSheetLayoutView="100" workbookViewId="0">
      <selection activeCell="L42" sqref="L42"/>
    </sheetView>
  </sheetViews>
  <sheetFormatPr baseColWidth="10" defaultColWidth="11.42578125" defaultRowHeight="11.25" x14ac:dyDescent="0.2"/>
  <cols>
    <col min="1" max="1" width="3.140625" style="1" customWidth="1"/>
    <col min="2" max="2" width="2.7109375" style="1" customWidth="1"/>
    <col min="3" max="3" width="47.28515625" style="1" customWidth="1"/>
    <col min="4" max="4" width="9.7109375" style="3" customWidth="1"/>
    <col min="5" max="5" width="6.85546875" style="3" customWidth="1"/>
    <col min="6" max="6" width="10.140625" style="3" customWidth="1"/>
    <col min="7" max="7" width="10" style="1" customWidth="1"/>
    <col min="8" max="16384" width="11.42578125" style="1"/>
  </cols>
  <sheetData>
    <row r="1" spans="1:8" ht="15.75" x14ac:dyDescent="0.25">
      <c r="A1" s="116" t="s">
        <v>180</v>
      </c>
      <c r="C1" s="2"/>
    </row>
    <row r="2" spans="1:8" ht="23.25" thickBot="1" x14ac:dyDescent="0.25">
      <c r="A2" s="6"/>
      <c r="B2" s="6"/>
      <c r="C2" s="7" t="s">
        <v>0</v>
      </c>
      <c r="D2" s="8" t="s">
        <v>6</v>
      </c>
      <c r="E2" s="8" t="s">
        <v>5</v>
      </c>
      <c r="F2" s="8" t="s">
        <v>1</v>
      </c>
      <c r="G2" s="8" t="s">
        <v>3</v>
      </c>
      <c r="H2" s="8" t="s">
        <v>2</v>
      </c>
    </row>
    <row r="3" spans="1:8" x14ac:dyDescent="0.2">
      <c r="A3" s="17"/>
      <c r="B3" s="177" t="s">
        <v>7</v>
      </c>
      <c r="C3" s="177"/>
      <c r="D3" s="177"/>
      <c r="E3" s="177"/>
      <c r="F3" s="177"/>
      <c r="G3" s="177"/>
    </row>
    <row r="4" spans="1:8" s="117" customFormat="1" x14ac:dyDescent="0.2">
      <c r="A4" s="120"/>
      <c r="B4" s="120" t="s">
        <v>165</v>
      </c>
      <c r="D4" s="118"/>
      <c r="E4" s="118"/>
      <c r="F4" s="118"/>
    </row>
    <row r="5" spans="1:8" x14ac:dyDescent="0.2">
      <c r="A5" s="2"/>
      <c r="C5" s="13" t="s">
        <v>165</v>
      </c>
    </row>
    <row r="6" spans="1:8" x14ac:dyDescent="0.2">
      <c r="C6" s="14" t="s">
        <v>182</v>
      </c>
      <c r="D6" s="20" t="s">
        <v>71</v>
      </c>
      <c r="E6" s="11">
        <v>0.4</v>
      </c>
      <c r="F6" s="12"/>
      <c r="G6" s="21">
        <f t="shared" ref="G6:G21" si="0">+E6*F6</f>
        <v>0</v>
      </c>
    </row>
    <row r="7" spans="1:8" x14ac:dyDescent="0.2">
      <c r="C7" s="14" t="s">
        <v>166</v>
      </c>
      <c r="D7" s="20" t="s">
        <v>6</v>
      </c>
      <c r="E7" s="11">
        <v>10</v>
      </c>
      <c r="F7" s="12"/>
      <c r="G7" s="21">
        <f t="shared" si="0"/>
        <v>0</v>
      </c>
    </row>
    <row r="8" spans="1:8" x14ac:dyDescent="0.2">
      <c r="C8" s="14" t="s">
        <v>167</v>
      </c>
      <c r="D8" s="20" t="s">
        <v>6</v>
      </c>
      <c r="E8" s="11">
        <v>11</v>
      </c>
      <c r="F8" s="12"/>
      <c r="G8" s="21">
        <f t="shared" si="0"/>
        <v>0</v>
      </c>
    </row>
    <row r="9" spans="1:8" x14ac:dyDescent="0.2">
      <c r="C9" s="14" t="s">
        <v>168</v>
      </c>
      <c r="D9" s="20" t="s">
        <v>6</v>
      </c>
      <c r="E9" s="11">
        <v>3</v>
      </c>
      <c r="F9" s="12"/>
      <c r="G9" s="21">
        <f t="shared" si="0"/>
        <v>0</v>
      </c>
    </row>
    <row r="10" spans="1:8" x14ac:dyDescent="0.2">
      <c r="C10" s="14" t="s">
        <v>177</v>
      </c>
      <c r="D10" s="20" t="s">
        <v>6</v>
      </c>
      <c r="E10" s="11">
        <v>12</v>
      </c>
      <c r="F10" s="12"/>
      <c r="G10" s="21">
        <f t="shared" si="0"/>
        <v>0</v>
      </c>
    </row>
    <row r="11" spans="1:8" x14ac:dyDescent="0.2">
      <c r="C11" s="14" t="s">
        <v>179</v>
      </c>
      <c r="D11" s="20" t="s">
        <v>6</v>
      </c>
      <c r="E11" s="11">
        <v>3</v>
      </c>
      <c r="F11" s="12"/>
      <c r="G11" s="21">
        <f t="shared" si="0"/>
        <v>0</v>
      </c>
    </row>
    <row r="12" spans="1:8" x14ac:dyDescent="0.2">
      <c r="C12" s="14" t="s">
        <v>169</v>
      </c>
      <c r="D12" s="20" t="s">
        <v>170</v>
      </c>
      <c r="E12" s="11">
        <v>5</v>
      </c>
      <c r="F12" s="12"/>
      <c r="G12" s="21">
        <f t="shared" si="0"/>
        <v>0</v>
      </c>
    </row>
    <row r="13" spans="1:8" x14ac:dyDescent="0.2">
      <c r="C13" s="14" t="s">
        <v>171</v>
      </c>
      <c r="D13" s="20" t="s">
        <v>172</v>
      </c>
      <c r="E13" s="11">
        <v>1</v>
      </c>
      <c r="F13" s="12"/>
      <c r="G13" s="21">
        <f t="shared" si="0"/>
        <v>0</v>
      </c>
    </row>
    <row r="14" spans="1:8" x14ac:dyDescent="0.2">
      <c r="C14" s="14" t="s">
        <v>173</v>
      </c>
      <c r="D14" s="20" t="s">
        <v>170</v>
      </c>
      <c r="E14" s="11">
        <v>1</v>
      </c>
      <c r="F14" s="12"/>
      <c r="G14" s="21">
        <f t="shared" si="0"/>
        <v>0</v>
      </c>
    </row>
    <row r="15" spans="1:8" x14ac:dyDescent="0.2">
      <c r="C15" s="14" t="s">
        <v>176</v>
      </c>
      <c r="D15" s="20" t="s">
        <v>6</v>
      </c>
      <c r="E15" s="11">
        <v>6</v>
      </c>
      <c r="F15" s="12"/>
      <c r="G15" s="21">
        <f t="shared" si="0"/>
        <v>0</v>
      </c>
    </row>
    <row r="16" spans="1:8" x14ac:dyDescent="0.2">
      <c r="C16" s="14" t="s">
        <v>174</v>
      </c>
      <c r="D16" s="20" t="s">
        <v>6</v>
      </c>
      <c r="E16" s="11">
        <v>2</v>
      </c>
      <c r="F16" s="12"/>
      <c r="G16" s="21">
        <f t="shared" si="0"/>
        <v>0</v>
      </c>
    </row>
    <row r="17" spans="1:17" x14ac:dyDescent="0.2">
      <c r="C17" s="14" t="s">
        <v>175</v>
      </c>
      <c r="D17" s="20" t="s">
        <v>6</v>
      </c>
      <c r="E17" s="11">
        <v>1</v>
      </c>
      <c r="F17" s="12"/>
      <c r="G17" s="21">
        <f t="shared" si="0"/>
        <v>0</v>
      </c>
    </row>
    <row r="18" spans="1:17" x14ac:dyDescent="0.2">
      <c r="C18" s="14" t="s">
        <v>157</v>
      </c>
      <c r="D18" s="20" t="s">
        <v>6</v>
      </c>
      <c r="E18" s="11">
        <v>1</v>
      </c>
      <c r="F18" s="12"/>
      <c r="G18" s="21">
        <f t="shared" si="0"/>
        <v>0</v>
      </c>
    </row>
    <row r="19" spans="1:17" x14ac:dyDescent="0.2">
      <c r="C19" s="14" t="s">
        <v>164</v>
      </c>
      <c r="D19" s="20" t="s">
        <v>26</v>
      </c>
      <c r="E19" s="11">
        <v>1</v>
      </c>
      <c r="F19" s="12"/>
      <c r="G19" s="21">
        <f t="shared" si="0"/>
        <v>0</v>
      </c>
    </row>
    <row r="20" spans="1:17" x14ac:dyDescent="0.2">
      <c r="C20" s="14" t="s">
        <v>163</v>
      </c>
      <c r="D20" s="20" t="s">
        <v>160</v>
      </c>
      <c r="E20" s="11">
        <v>3</v>
      </c>
      <c r="F20" s="12"/>
      <c r="G20" s="21">
        <f t="shared" si="0"/>
        <v>0</v>
      </c>
    </row>
    <row r="21" spans="1:17" x14ac:dyDescent="0.2">
      <c r="C21" s="14" t="s">
        <v>162</v>
      </c>
      <c r="D21" s="20" t="s">
        <v>160</v>
      </c>
      <c r="E21" s="11">
        <v>3</v>
      </c>
      <c r="F21" s="12"/>
      <c r="G21" s="21">
        <f t="shared" si="0"/>
        <v>0</v>
      </c>
    </row>
    <row r="22" spans="1:17" x14ac:dyDescent="0.2">
      <c r="C22" s="14" t="s">
        <v>161</v>
      </c>
      <c r="D22" s="20" t="s">
        <v>158</v>
      </c>
      <c r="E22" s="11">
        <v>57</v>
      </c>
      <c r="F22" s="12"/>
      <c r="G22" s="21">
        <f>(G21+G20)*E22/100</f>
        <v>0</v>
      </c>
    </row>
    <row r="23" spans="1:17" ht="12" thickBot="1" x14ac:dyDescent="0.25">
      <c r="C23" s="15"/>
      <c r="D23" s="18"/>
      <c r="E23" s="4"/>
      <c r="F23" s="9"/>
      <c r="G23" s="5"/>
      <c r="H23" s="22">
        <f>SUM(G5:G23)</f>
        <v>0</v>
      </c>
    </row>
    <row r="24" spans="1:17" x14ac:dyDescent="0.2">
      <c r="C24" s="16"/>
      <c r="D24" s="19"/>
    </row>
    <row r="28" spans="1:17" ht="15.75" x14ac:dyDescent="0.25">
      <c r="A28" s="116" t="s">
        <v>181</v>
      </c>
      <c r="C28" s="2"/>
    </row>
    <row r="29" spans="1:17" ht="23.25" thickBot="1" x14ac:dyDescent="0.25">
      <c r="A29" s="6"/>
      <c r="B29" s="6"/>
      <c r="C29" s="7" t="s">
        <v>0</v>
      </c>
      <c r="D29" s="8" t="s">
        <v>6</v>
      </c>
      <c r="E29" s="8" t="s">
        <v>5</v>
      </c>
      <c r="F29" s="8" t="s">
        <v>1</v>
      </c>
      <c r="G29" s="8" t="s">
        <v>3</v>
      </c>
      <c r="H29" s="8" t="s">
        <v>2</v>
      </c>
    </row>
    <row r="30" spans="1:17" x14ac:dyDescent="0.2">
      <c r="A30" s="17"/>
      <c r="B30" s="177" t="s">
        <v>7</v>
      </c>
      <c r="C30" s="177"/>
      <c r="D30" s="177"/>
      <c r="E30" s="177"/>
      <c r="F30" s="177"/>
      <c r="G30" s="177"/>
    </row>
    <row r="31" spans="1:17" x14ac:dyDescent="0.2">
      <c r="A31" s="120"/>
      <c r="B31" s="120" t="s">
        <v>165</v>
      </c>
      <c r="C31" s="117"/>
      <c r="D31" s="118"/>
      <c r="E31" s="118"/>
      <c r="F31" s="118"/>
      <c r="G31" s="117"/>
      <c r="H31" s="117"/>
    </row>
    <row r="32" spans="1:17" x14ac:dyDescent="0.2">
      <c r="A32" s="2"/>
      <c r="C32" s="13" t="s">
        <v>165</v>
      </c>
      <c r="Q32" s="1">
        <f>M32*O32</f>
        <v>0</v>
      </c>
    </row>
    <row r="33" spans="3:7" x14ac:dyDescent="0.2">
      <c r="C33" s="14" t="s">
        <v>182</v>
      </c>
      <c r="D33" s="20" t="s">
        <v>71</v>
      </c>
      <c r="E33" s="11">
        <v>0.9</v>
      </c>
      <c r="F33" s="12"/>
      <c r="G33" s="21">
        <f t="shared" ref="G33:G48" si="1">+E33*F33</f>
        <v>0</v>
      </c>
    </row>
    <row r="34" spans="3:7" x14ac:dyDescent="0.2">
      <c r="C34" s="14" t="s">
        <v>166</v>
      </c>
      <c r="D34" s="20" t="s">
        <v>6</v>
      </c>
      <c r="E34" s="11">
        <v>12</v>
      </c>
      <c r="F34" s="12"/>
      <c r="G34" s="21">
        <f t="shared" si="1"/>
        <v>0</v>
      </c>
    </row>
    <row r="35" spans="3:7" x14ac:dyDescent="0.2">
      <c r="C35" s="14" t="s">
        <v>167</v>
      </c>
      <c r="D35" s="20" t="s">
        <v>6</v>
      </c>
      <c r="E35" s="11">
        <v>13</v>
      </c>
      <c r="F35" s="12"/>
      <c r="G35" s="21">
        <f t="shared" si="1"/>
        <v>0</v>
      </c>
    </row>
    <row r="36" spans="3:7" x14ac:dyDescent="0.2">
      <c r="C36" s="14" t="s">
        <v>168</v>
      </c>
      <c r="D36" s="20" t="s">
        <v>6</v>
      </c>
      <c r="E36" s="11">
        <v>4</v>
      </c>
      <c r="F36" s="12"/>
      <c r="G36" s="21">
        <f t="shared" si="1"/>
        <v>0</v>
      </c>
    </row>
    <row r="37" spans="3:7" x14ac:dyDescent="0.2">
      <c r="C37" s="119" t="s">
        <v>177</v>
      </c>
      <c r="D37" s="20" t="s">
        <v>6</v>
      </c>
      <c r="E37" s="11">
        <v>14</v>
      </c>
      <c r="F37" s="12"/>
      <c r="G37" s="21">
        <f t="shared" si="1"/>
        <v>0</v>
      </c>
    </row>
    <row r="38" spans="3:7" x14ac:dyDescent="0.2">
      <c r="C38" s="14" t="s">
        <v>178</v>
      </c>
      <c r="D38" s="20" t="s">
        <v>6</v>
      </c>
      <c r="E38" s="11">
        <v>3</v>
      </c>
      <c r="F38" s="12"/>
      <c r="G38" s="21">
        <f t="shared" si="1"/>
        <v>0</v>
      </c>
    </row>
    <row r="39" spans="3:7" x14ac:dyDescent="0.2">
      <c r="C39" s="14" t="s">
        <v>169</v>
      </c>
      <c r="D39" s="20" t="s">
        <v>170</v>
      </c>
      <c r="E39" s="11">
        <v>6</v>
      </c>
      <c r="F39" s="12"/>
      <c r="G39" s="21">
        <f t="shared" si="1"/>
        <v>0</v>
      </c>
    </row>
    <row r="40" spans="3:7" x14ac:dyDescent="0.2">
      <c r="C40" s="14" t="s">
        <v>171</v>
      </c>
      <c r="D40" s="20" t="s">
        <v>172</v>
      </c>
      <c r="E40" s="11">
        <v>1</v>
      </c>
      <c r="F40" s="12"/>
      <c r="G40" s="21">
        <f t="shared" si="1"/>
        <v>0</v>
      </c>
    </row>
    <row r="41" spans="3:7" x14ac:dyDescent="0.2">
      <c r="C41" s="14" t="s">
        <v>173</v>
      </c>
      <c r="D41" s="20" t="s">
        <v>170</v>
      </c>
      <c r="E41" s="11">
        <v>1</v>
      </c>
      <c r="F41" s="12"/>
      <c r="G41" s="21">
        <f t="shared" si="1"/>
        <v>0</v>
      </c>
    </row>
    <row r="42" spans="3:7" x14ac:dyDescent="0.2">
      <c r="C42" s="14" t="s">
        <v>176</v>
      </c>
      <c r="D42" s="20" t="s">
        <v>6</v>
      </c>
      <c r="E42" s="11">
        <v>8</v>
      </c>
      <c r="F42" s="12"/>
      <c r="G42" s="21">
        <f t="shared" si="1"/>
        <v>0</v>
      </c>
    </row>
    <row r="43" spans="3:7" x14ac:dyDescent="0.2">
      <c r="C43" s="14" t="s">
        <v>174</v>
      </c>
      <c r="D43" s="20" t="s">
        <v>6</v>
      </c>
      <c r="E43" s="11">
        <v>2</v>
      </c>
      <c r="F43" s="12"/>
      <c r="G43" s="21">
        <f t="shared" si="1"/>
        <v>0</v>
      </c>
    </row>
    <row r="44" spans="3:7" x14ac:dyDescent="0.2">
      <c r="C44" s="14" t="s">
        <v>175</v>
      </c>
      <c r="D44" s="20" t="s">
        <v>6</v>
      </c>
      <c r="E44" s="11">
        <v>1</v>
      </c>
      <c r="F44" s="12"/>
      <c r="G44" s="21">
        <f t="shared" si="1"/>
        <v>0</v>
      </c>
    </row>
    <row r="45" spans="3:7" x14ac:dyDescent="0.2">
      <c r="C45" s="14" t="s">
        <v>157</v>
      </c>
      <c r="D45" s="20" t="s">
        <v>6</v>
      </c>
      <c r="E45" s="11">
        <v>1</v>
      </c>
      <c r="F45" s="12"/>
      <c r="G45" s="21">
        <f t="shared" si="1"/>
        <v>0</v>
      </c>
    </row>
    <row r="46" spans="3:7" x14ac:dyDescent="0.2">
      <c r="C46" s="14" t="s">
        <v>164</v>
      </c>
      <c r="D46" s="20" t="s">
        <v>26</v>
      </c>
      <c r="E46" s="11">
        <v>1</v>
      </c>
      <c r="F46" s="12"/>
      <c r="G46" s="21">
        <f t="shared" si="1"/>
        <v>0</v>
      </c>
    </row>
    <row r="47" spans="3:7" x14ac:dyDescent="0.2">
      <c r="C47" s="14" t="s">
        <v>163</v>
      </c>
      <c r="D47" s="20" t="s">
        <v>160</v>
      </c>
      <c r="E47" s="11">
        <v>3</v>
      </c>
      <c r="F47" s="12"/>
      <c r="G47" s="21">
        <f t="shared" si="1"/>
        <v>0</v>
      </c>
    </row>
    <row r="48" spans="3:7" x14ac:dyDescent="0.2">
      <c r="C48" s="14" t="s">
        <v>162</v>
      </c>
      <c r="D48" s="20" t="s">
        <v>160</v>
      </c>
      <c r="E48" s="11">
        <v>3</v>
      </c>
      <c r="F48" s="12"/>
      <c r="G48" s="21">
        <f t="shared" si="1"/>
        <v>0</v>
      </c>
    </row>
    <row r="49" spans="3:8" x14ac:dyDescent="0.2">
      <c r="C49" s="14" t="s">
        <v>161</v>
      </c>
      <c r="D49" s="20" t="s">
        <v>158</v>
      </c>
      <c r="E49" s="11">
        <v>57</v>
      </c>
      <c r="F49" s="12"/>
      <c r="G49" s="21">
        <f>(G48+G47)*E49/100</f>
        <v>0</v>
      </c>
    </row>
    <row r="50" spans="3:8" ht="12" thickBot="1" x14ac:dyDescent="0.25">
      <c r="C50" s="15"/>
      <c r="D50" s="18"/>
      <c r="E50" s="4"/>
      <c r="F50" s="9"/>
      <c r="G50" s="5"/>
      <c r="H50" s="22">
        <f>SUM(G32:G50)</f>
        <v>0</v>
      </c>
    </row>
    <row r="51" spans="3:8" x14ac:dyDescent="0.2">
      <c r="C51" s="16"/>
      <c r="D51" s="19"/>
    </row>
    <row r="56" spans="3:8" x14ac:dyDescent="0.2">
      <c r="D56" s="1"/>
      <c r="E56" s="1"/>
      <c r="F56" s="1"/>
    </row>
    <row r="57" spans="3:8" x14ac:dyDescent="0.2">
      <c r="D57" s="1"/>
      <c r="E57" s="1"/>
      <c r="F57" s="1"/>
    </row>
    <row r="58" spans="3:8" x14ac:dyDescent="0.2">
      <c r="D58" s="1"/>
      <c r="E58" s="1"/>
      <c r="F58" s="1"/>
    </row>
    <row r="59" spans="3:8" x14ac:dyDescent="0.2">
      <c r="D59" s="1"/>
      <c r="E59" s="1"/>
      <c r="F59" s="1"/>
    </row>
    <row r="60" spans="3:8" x14ac:dyDescent="0.2">
      <c r="D60" s="1"/>
      <c r="E60" s="1"/>
      <c r="F60" s="1"/>
    </row>
    <row r="61" spans="3:8" x14ac:dyDescent="0.2">
      <c r="D61" s="1"/>
      <c r="E61" s="1"/>
      <c r="F61" s="1"/>
    </row>
    <row r="62" spans="3:8" x14ac:dyDescent="0.2">
      <c r="D62" s="1"/>
      <c r="E62" s="1"/>
      <c r="F62" s="1"/>
    </row>
    <row r="63" spans="3:8" x14ac:dyDescent="0.2">
      <c r="D63" s="1"/>
      <c r="E63" s="1"/>
      <c r="F63" s="1"/>
    </row>
    <row r="65" spans="4:8" x14ac:dyDescent="0.2">
      <c r="D65" s="1"/>
      <c r="E65" s="1"/>
      <c r="F65" s="1"/>
    </row>
    <row r="66" spans="4:8" x14ac:dyDescent="0.2">
      <c r="D66" s="1"/>
      <c r="E66" s="1"/>
      <c r="F66" s="1"/>
    </row>
    <row r="67" spans="4:8" x14ac:dyDescent="0.2">
      <c r="D67" s="1"/>
      <c r="E67" s="1"/>
      <c r="F67" s="1"/>
    </row>
    <row r="68" spans="4:8" x14ac:dyDescent="0.2">
      <c r="D68" s="1"/>
      <c r="E68" s="1"/>
      <c r="F68" s="1"/>
    </row>
    <row r="69" spans="4:8" x14ac:dyDescent="0.2">
      <c r="D69" s="1"/>
      <c r="E69" s="1"/>
      <c r="F69" s="1"/>
    </row>
    <row r="71" spans="4:8" x14ac:dyDescent="0.2">
      <c r="D71" s="1"/>
      <c r="E71" s="1"/>
      <c r="F71" s="1"/>
    </row>
    <row r="72" spans="4:8" x14ac:dyDescent="0.2">
      <c r="D72" s="1"/>
      <c r="E72" s="1"/>
      <c r="F72" s="1"/>
    </row>
    <row r="73" spans="4:8" x14ac:dyDescent="0.2">
      <c r="D73" s="1"/>
      <c r="E73" s="1"/>
      <c r="F73" s="1"/>
    </row>
    <row r="76" spans="4:8" x14ac:dyDescent="0.2">
      <c r="D76" s="1"/>
      <c r="E76" s="1"/>
      <c r="F76" s="1"/>
    </row>
    <row r="77" spans="4:8" x14ac:dyDescent="0.2">
      <c r="D77" s="1"/>
      <c r="E77" s="1"/>
      <c r="F77" s="1"/>
    </row>
    <row r="78" spans="4:8" x14ac:dyDescent="0.2">
      <c r="D78" s="1"/>
      <c r="E78" s="1"/>
      <c r="F78" s="1"/>
    </row>
    <row r="79" spans="4:8" x14ac:dyDescent="0.2">
      <c r="D79" s="1"/>
      <c r="E79" s="1"/>
      <c r="F79" s="1"/>
    </row>
    <row r="80" spans="4:8" ht="12.75" x14ac:dyDescent="0.2">
      <c r="D80" s="1"/>
      <c r="E80" s="1"/>
      <c r="F80" s="1"/>
      <c r="H80" s="10"/>
    </row>
    <row r="81" spans="4:8" ht="12.75" x14ac:dyDescent="0.2">
      <c r="D81" s="1"/>
      <c r="E81" s="1"/>
      <c r="F81" s="1"/>
      <c r="H81" s="10"/>
    </row>
    <row r="82" spans="4:8" ht="12.75" x14ac:dyDescent="0.2">
      <c r="D82" s="1"/>
      <c r="E82" s="1"/>
      <c r="F82" s="1"/>
      <c r="H82" s="10"/>
    </row>
    <row r="83" spans="4:8" ht="12.75" x14ac:dyDescent="0.2">
      <c r="D83" s="1"/>
      <c r="E83" s="1"/>
      <c r="F83" s="1"/>
      <c r="H83" s="10"/>
    </row>
    <row r="84" spans="4:8" ht="12.75" x14ac:dyDescent="0.2">
      <c r="D84" s="1"/>
      <c r="E84" s="1"/>
      <c r="F84" s="1"/>
      <c r="H84" s="10"/>
    </row>
    <row r="85" spans="4:8" ht="12.75" x14ac:dyDescent="0.2">
      <c r="D85" s="1"/>
      <c r="E85" s="1"/>
      <c r="F85" s="1"/>
      <c r="H85" s="10"/>
    </row>
    <row r="86" spans="4:8" ht="12.75" x14ac:dyDescent="0.2">
      <c r="D86" s="1"/>
      <c r="E86" s="1"/>
      <c r="F86" s="1"/>
      <c r="H86" s="10"/>
    </row>
    <row r="87" spans="4:8" ht="12.75" x14ac:dyDescent="0.2">
      <c r="D87" s="1"/>
      <c r="E87" s="1"/>
      <c r="F87" s="1"/>
      <c r="H87" s="10"/>
    </row>
    <row r="88" spans="4:8" ht="12.75" x14ac:dyDescent="0.2">
      <c r="D88" s="1"/>
      <c r="E88" s="1"/>
      <c r="F88" s="1"/>
      <c r="H88" s="10"/>
    </row>
    <row r="89" spans="4:8" ht="12.75" x14ac:dyDescent="0.2">
      <c r="D89" s="1"/>
      <c r="E89" s="1"/>
      <c r="F89" s="1"/>
      <c r="H89" s="10"/>
    </row>
    <row r="90" spans="4:8" ht="12.75" x14ac:dyDescent="0.2">
      <c r="D90" s="1"/>
      <c r="E90" s="1"/>
      <c r="F90" s="1"/>
      <c r="H90" s="10"/>
    </row>
    <row r="91" spans="4:8" ht="12.75" x14ac:dyDescent="0.2">
      <c r="D91" s="1"/>
      <c r="E91" s="1"/>
      <c r="F91" s="1"/>
      <c r="H91" s="10"/>
    </row>
    <row r="92" spans="4:8" ht="12.75" x14ac:dyDescent="0.2">
      <c r="D92" s="1"/>
      <c r="E92" s="1"/>
      <c r="F92" s="1"/>
      <c r="H92" s="10"/>
    </row>
    <row r="93" spans="4:8" ht="12.75" x14ac:dyDescent="0.2">
      <c r="D93" s="1"/>
      <c r="E93" s="1"/>
      <c r="F93" s="1"/>
      <c r="H93" s="10"/>
    </row>
    <row r="94" spans="4:8" x14ac:dyDescent="0.2">
      <c r="D94" s="1"/>
      <c r="E94" s="1"/>
      <c r="F94" s="1"/>
    </row>
    <row r="95" spans="4:8" ht="12.75" x14ac:dyDescent="0.2">
      <c r="D95" s="1"/>
      <c r="E95" s="1"/>
      <c r="F95" s="1"/>
      <c r="H95" s="10"/>
    </row>
    <row r="96" spans="4:8" ht="12.75" x14ac:dyDescent="0.2">
      <c r="D96" s="1"/>
      <c r="E96" s="1"/>
      <c r="F96" s="1"/>
      <c r="H96" s="10"/>
    </row>
    <row r="97" spans="4:8" ht="12.75" x14ac:dyDescent="0.2">
      <c r="D97" s="1"/>
      <c r="E97" s="1"/>
      <c r="F97" s="1"/>
      <c r="H97" s="10"/>
    </row>
    <row r="98" spans="4:8" ht="12.75" x14ac:dyDescent="0.2">
      <c r="D98" s="1"/>
      <c r="E98" s="1"/>
      <c r="F98" s="1"/>
      <c r="H98" s="10"/>
    </row>
    <row r="99" spans="4:8" ht="12.75" x14ac:dyDescent="0.2">
      <c r="D99" s="1"/>
      <c r="E99" s="1"/>
      <c r="F99" s="1"/>
      <c r="H99" s="10"/>
    </row>
    <row r="100" spans="4:8" ht="12.75" x14ac:dyDescent="0.2">
      <c r="D100" s="1"/>
      <c r="E100" s="1"/>
      <c r="F100" s="1"/>
      <c r="H100" s="10"/>
    </row>
    <row r="101" spans="4:8" ht="12.75" x14ac:dyDescent="0.2">
      <c r="D101" s="1"/>
      <c r="E101" s="1"/>
      <c r="F101" s="1"/>
      <c r="H101" s="10"/>
    </row>
    <row r="102" spans="4:8" ht="12.75" x14ac:dyDescent="0.2">
      <c r="D102" s="1"/>
      <c r="E102" s="1"/>
      <c r="F102" s="1"/>
      <c r="H102" s="10"/>
    </row>
    <row r="103" spans="4:8" ht="12.75" x14ac:dyDescent="0.2">
      <c r="D103" s="1"/>
      <c r="E103" s="1"/>
      <c r="F103" s="1"/>
      <c r="H103" s="10"/>
    </row>
    <row r="104" spans="4:8" ht="12.75" x14ac:dyDescent="0.2">
      <c r="D104" s="1"/>
      <c r="E104" s="1"/>
      <c r="F104" s="1"/>
      <c r="H104" s="10"/>
    </row>
    <row r="105" spans="4:8" ht="12.75" x14ac:dyDescent="0.2">
      <c r="D105" s="1"/>
      <c r="E105" s="1"/>
      <c r="F105" s="1"/>
      <c r="H105" s="10"/>
    </row>
    <row r="106" spans="4:8" ht="12.75" x14ac:dyDescent="0.2">
      <c r="D106" s="1"/>
      <c r="E106" s="1"/>
      <c r="F106" s="1"/>
      <c r="H106" s="10"/>
    </row>
    <row r="107" spans="4:8" x14ac:dyDescent="0.2">
      <c r="D107" s="1"/>
      <c r="E107" s="1"/>
      <c r="F107" s="1"/>
    </row>
    <row r="108" spans="4:8" x14ac:dyDescent="0.2">
      <c r="D108" s="1"/>
      <c r="E108" s="1"/>
      <c r="F108" s="1"/>
    </row>
    <row r="109" spans="4:8" x14ac:dyDescent="0.2">
      <c r="D109" s="1"/>
      <c r="E109" s="1"/>
      <c r="F109" s="1"/>
    </row>
    <row r="110" spans="4:8" x14ac:dyDescent="0.2">
      <c r="D110" s="1"/>
      <c r="E110" s="1"/>
      <c r="F110" s="1"/>
    </row>
    <row r="111" spans="4:8" x14ac:dyDescent="0.2">
      <c r="D111" s="1"/>
      <c r="E111" s="1"/>
      <c r="F111" s="1"/>
    </row>
  </sheetData>
  <mergeCells count="2">
    <mergeCell ref="B3:G3"/>
    <mergeCell ref="B30:G30"/>
  </mergeCells>
  <pageMargins left="0.7" right="0.7" top="0.75" bottom="0.75" header="0.3" footer="0.3"/>
  <pageSetup paperSize="122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Proyecto de Drenaje</vt:lpstr>
      <vt:lpstr>Proyectos de Organizaciones</vt:lpstr>
      <vt:lpstr>Proyectos de Tecnificación</vt:lpstr>
      <vt:lpstr>Obras Civiles</vt:lpstr>
      <vt:lpstr>Caseta de Riego</vt:lpstr>
      <vt:lpstr>'Caseta de Riego'!Área_de_impresión</vt:lpstr>
      <vt:lpstr>'Proyecto de Drenaje'!Área_de_impresión</vt:lpstr>
      <vt:lpstr>'Proyectos de Organizaciones'!Área_de_impresión</vt:lpstr>
      <vt:lpstr>'Proyectos de Tecnificación'!Área_de_impresión</vt:lpstr>
    </vt:vector>
  </TitlesOfParts>
  <Company>Comisión Nacional de Riego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Berta Adaros</dc:creator>
  <cp:lastModifiedBy>Valentina VM. Mulchi</cp:lastModifiedBy>
  <cp:lastPrinted>2017-02-20T22:02:05Z</cp:lastPrinted>
  <dcterms:created xsi:type="dcterms:W3CDTF">2009-06-26T20:42:48Z</dcterms:created>
  <dcterms:modified xsi:type="dcterms:W3CDTF">2024-04-24T18:53:22Z</dcterms:modified>
</cp:coreProperties>
</file>