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trabajo\13 TRABAJO TRIBUTARIO\20240429 enviar a jefartura\"/>
    </mc:Choice>
  </mc:AlternateContent>
  <xr:revisionPtr revIDLastSave="0" documentId="8_{3F56E890-60F2-4395-AB87-15E32894C24C}" xr6:coauthVersionLast="47" xr6:coauthVersionMax="47" xr10:uidLastSave="{00000000-0000-0000-0000-000000000000}"/>
  <workbookProtection workbookAlgorithmName="SHA-512" workbookHashValue="IvIiv1PTKOdnOMyPIu3bzuaYjdbWbnNwEf0Llaeq3sUoMRMVjBjyqP71lVE5oXMCBaG26RtJH6dTmrT1uAngsA==" workbookSaltValue="gF69dmgxys5+mhJrruN8gg==" workbookSpinCount="100000" lockStructure="1"/>
  <bookViews>
    <workbookView xWindow="23880" yWindow="-1290" windowWidth="29040" windowHeight="15840" xr2:uid="{EE588741-8F74-491D-B2BA-A249DC74E5D5}"/>
  </bookViews>
  <sheets>
    <sheet name="portada" sheetId="5" r:id="rId1"/>
    <sheet name="estrato" sheetId="7" state="hidden" r:id="rId2"/>
    <sheet name="2022" sheetId="1" state="hidden" r:id="rId3"/>
    <sheet name="2023" sheetId="3" state="hidden" r:id="rId4"/>
    <sheet name="2024" sheetId="4" state="hidden" r:id="rId5"/>
    <sheet name="cálculo valor UF" sheetId="2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5" l="1"/>
  <c r="G35" i="5" s="1"/>
  <c r="D23" i="5"/>
  <c r="D35" i="5" s="1"/>
  <c r="D48" i="5"/>
  <c r="D47" i="5"/>
  <c r="D46" i="5"/>
  <c r="F35" i="5"/>
  <c r="F23" i="5"/>
  <c r="E48" i="5" l="1"/>
  <c r="E47" i="5"/>
  <c r="E46" i="5"/>
  <c r="C7" i="7" l="1"/>
  <c r="E17" i="7"/>
  <c r="F4" i="2" l="1"/>
  <c r="E4" i="2"/>
  <c r="O6" i="2" s="1"/>
  <c r="D4" i="2"/>
  <c r="K4" i="2" l="1"/>
  <c r="H4" i="2"/>
  <c r="O4" i="2"/>
  <c r="G4" i="2"/>
  <c r="L4" i="2"/>
  <c r="P4" i="2"/>
  <c r="H5" i="2"/>
  <c r="L5" i="2"/>
  <c r="P5" i="2"/>
  <c r="H6" i="2"/>
  <c r="L6" i="2"/>
  <c r="P6" i="2"/>
  <c r="I4" i="2"/>
  <c r="M4" i="2"/>
  <c r="Q4" i="2"/>
  <c r="I5" i="2"/>
  <c r="M5" i="2"/>
  <c r="Q5" i="2"/>
  <c r="I6" i="2"/>
  <c r="M6" i="2"/>
  <c r="Q6" i="2"/>
  <c r="J4" i="2"/>
  <c r="N4" i="2"/>
  <c r="R4" i="2"/>
  <c r="J5" i="2"/>
  <c r="N5" i="2"/>
  <c r="R5" i="2"/>
  <c r="J6" i="2"/>
  <c r="N6" i="2"/>
  <c r="R6" i="2"/>
  <c r="G5" i="2"/>
  <c r="K5" i="2"/>
  <c r="O5" i="2"/>
  <c r="G6" i="2"/>
  <c r="K6" i="2"/>
  <c r="T6" i="2" l="1"/>
  <c r="T4" i="2"/>
  <c r="T5" i="2"/>
  <c r="U4" i="2" l="1"/>
  <c r="C8" i="7" s="1"/>
  <c r="C10" i="7" l="1"/>
  <c r="D50" i="5" s="1"/>
  <c r="E52" i="5" s="1"/>
  <c r="D17" i="7" s="1"/>
  <c r="F17" i="7" s="1"/>
  <c r="G17" i="7" s="1"/>
  <c r="H17" i="7" s="1"/>
  <c r="D54" i="5" s="1"/>
  <c r="D55" i="5" s="1"/>
</calcChain>
</file>

<file path=xl/sharedStrings.xml><?xml version="1.0" encoding="utf-8"?>
<sst xmlns="http://schemas.openxmlformats.org/spreadsheetml/2006/main" count="146" uniqueCount="61">
  <si>
    <t>Día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</si>
  <si>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</si>
  <si>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</si>
  <si>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</si>
  <si>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</si>
  <si>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</si>
  <si>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</si>
  <si>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</si>
  <si>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</si>
  <si>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</si>
  <si>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</si>
  <si>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</si>
  <si>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</si>
  <si>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Dia</t>
  </si>
  <si>
    <t>mes</t>
  </si>
  <si>
    <t>Año</t>
  </si>
  <si>
    <t>Mes</t>
  </si>
  <si>
    <t>31.212.65</t>
  </si>
  <si>
    <t>31.727.74</t>
  </si>
  <si>
    <t>32.679.54</t>
  </si>
  <si>
    <t>33.417.26</t>
  </si>
  <si>
    <t>33.836.51</t>
  </si>
  <si>
    <t>34.600.35</t>
  </si>
  <si>
    <t>35.110.98</t>
  </si>
  <si>
    <t>año</t>
  </si>
  <si>
    <t>UF</t>
  </si>
  <si>
    <t>años</t>
  </si>
  <si>
    <t>Fecha Apertura</t>
  </si>
  <si>
    <t>UF Apertura</t>
  </si>
  <si>
    <t>Año Tributario</t>
  </si>
  <si>
    <t xml:space="preserve">Promedio </t>
  </si>
  <si>
    <t>&lt;=</t>
  </si>
  <si>
    <t>&gt;</t>
  </si>
  <si>
    <t>promedio</t>
  </si>
  <si>
    <t>promedio UF</t>
  </si>
  <si>
    <t>Área</t>
  </si>
  <si>
    <t>Pequeño Productor Agrícola</t>
  </si>
  <si>
    <t>Productor Agrícola</t>
  </si>
  <si>
    <t>Mediano</t>
  </si>
  <si>
    <t>Estrato</t>
  </si>
  <si>
    <t>Bonificación Máxima</t>
  </si>
  <si>
    <t>Mediano Productor Agrícola</t>
  </si>
  <si>
    <t>Micro Productor Agrícola</t>
  </si>
  <si>
    <t>Pequeño productor agrícolas No Indap</t>
  </si>
  <si>
    <t>mayor a 500000</t>
  </si>
  <si>
    <t>Hectáreas de Riego Básico</t>
  </si>
  <si>
    <t>Ingreso de Folio y 5 Códigos</t>
  </si>
  <si>
    <t>RUT del Declarante:</t>
  </si>
  <si>
    <t>Folio a Consultar:</t>
  </si>
  <si>
    <t>Código 18:</t>
  </si>
  <si>
    <t>Código 36:</t>
  </si>
  <si>
    <t>Código 158:</t>
  </si>
  <si>
    <t>Código 305:</t>
  </si>
  <si>
    <t>Código 611:</t>
  </si>
  <si>
    <t>-</t>
  </si>
  <si>
    <t>*De FL22</t>
  </si>
  <si>
    <t>AÑO TRIBUTARIO*:</t>
  </si>
  <si>
    <t xml:space="preserve">*De FL22 </t>
  </si>
  <si>
    <t>Datos obtenidos de Formulario 22</t>
  </si>
  <si>
    <t>Código del Formulario:</t>
  </si>
  <si>
    <t>VERIFICACIÓN DE ESTRATO Y BONIFICACIÓN MÁXIMA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</si>
</sst>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"/>
    <numFmt numFmtId="165" formatCode="&quot;$&quot;#,##0"/>
    <numFmt numFmtId="166" formatCode="&quot;UF&quot;\ #,##0.00\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0"/>
      <name val="Arial"/>
      <family val="2"/>
    </font>
    <font>
      <b/>
      <sz val="13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/>
    <xf numFmtId="164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9" fontId="0" fillId="0" borderId="0" xfId="0" applyNumberFormat="1"/>
    <xf numFmtId="0" fontId="2" fillId="0" borderId="0" xfId="0" applyFont="1"/>
    <xf numFmtId="0" fontId="0" fillId="5" borderId="26" xfId="0" applyFill="1" applyBorder="1" applyAlignment="1" applyProtection="1">
      <alignment horizontal="center"/>
      <protection locked="0"/>
    </xf>
    <xf numFmtId="0" fontId="4" fillId="5" borderId="2" xfId="0" applyFont="1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/>
      <protection locked="0"/>
    </xf>
    <xf numFmtId="164" fontId="0" fillId="5" borderId="26" xfId="0" applyNumberFormat="1" applyFill="1" applyBorder="1" applyAlignment="1" applyProtection="1">
      <alignment horizontal="center"/>
      <protection locked="0"/>
    </xf>
    <xf numFmtId="0" fontId="0" fillId="3" borderId="0" xfId="0" applyFill="1"/>
    <xf numFmtId="0" fontId="1" fillId="3" borderId="19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9" xfId="0" applyFont="1" applyFill="1" applyBorder="1"/>
    <xf numFmtId="0" fontId="1" fillId="3" borderId="0" xfId="0" applyFont="1" applyFill="1"/>
    <xf numFmtId="0" fontId="0" fillId="3" borderId="0" xfId="0" applyFill="1" applyAlignment="1">
      <alignment horizontal="center"/>
    </xf>
    <xf numFmtId="164" fontId="0" fillId="3" borderId="0" xfId="0" applyNumberFormat="1" applyFill="1"/>
    <xf numFmtId="0" fontId="1" fillId="3" borderId="11" xfId="0" applyFont="1" applyFill="1" applyBorder="1"/>
    <xf numFmtId="0" fontId="0" fillId="3" borderId="8" xfId="0" applyFill="1" applyBorder="1"/>
    <xf numFmtId="0" fontId="4" fillId="3" borderId="8" xfId="0" applyFont="1" applyFill="1" applyBorder="1" applyAlignment="1">
      <alignment vertical="center"/>
    </xf>
    <xf numFmtId="0" fontId="3" fillId="3" borderId="9" xfId="0" applyFont="1" applyFill="1" applyBorder="1"/>
    <xf numFmtId="0" fontId="4" fillId="3" borderId="0" xfId="0" applyFont="1" applyFill="1" applyAlignment="1">
      <alignment horizontal="center" vertical="center"/>
    </xf>
    <xf numFmtId="0" fontId="4" fillId="3" borderId="29" xfId="0" applyFont="1" applyFill="1" applyBorder="1" applyAlignment="1">
      <alignment horizontal="left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vertical="center"/>
    </xf>
    <xf numFmtId="0" fontId="4" fillId="3" borderId="20" xfId="0" applyFont="1" applyFill="1" applyBorder="1"/>
    <xf numFmtId="165" fontId="0" fillId="3" borderId="0" xfId="0" applyNumberFormat="1" applyFill="1"/>
    <xf numFmtId="0" fontId="4" fillId="3" borderId="6" xfId="0" applyFont="1" applyFill="1" applyBorder="1" applyAlignment="1">
      <alignment vertical="center"/>
    </xf>
    <xf numFmtId="0" fontId="3" fillId="3" borderId="7" xfId="0" applyFont="1" applyFill="1" applyBorder="1"/>
    <xf numFmtId="0" fontId="4" fillId="3" borderId="2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left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0" fillId="3" borderId="19" xfId="0" applyFill="1" applyBorder="1"/>
    <xf numFmtId="165" fontId="0" fillId="3" borderId="13" xfId="0" applyNumberFormat="1" applyFill="1" applyBorder="1"/>
    <xf numFmtId="165" fontId="1" fillId="3" borderId="0" xfId="0" applyNumberFormat="1" applyFont="1" applyFill="1" applyAlignment="1">
      <alignment horizontal="center"/>
    </xf>
    <xf numFmtId="166" fontId="1" fillId="3" borderId="19" xfId="0" applyNumberFormat="1" applyFont="1" applyFill="1" applyBorder="1"/>
    <xf numFmtId="166" fontId="1" fillId="3" borderId="0" xfId="0" applyNumberFormat="1" applyFont="1" applyFill="1"/>
    <xf numFmtId="0" fontId="1" fillId="3" borderId="21" xfId="0" applyFont="1" applyFill="1" applyBorder="1"/>
    <xf numFmtId="0" fontId="4" fillId="5" borderId="1" xfId="0" applyFont="1" applyFill="1" applyBorder="1" applyAlignment="1" applyProtection="1">
      <alignment horizontal="center" vertical="center"/>
      <protection locked="0"/>
    </xf>
    <xf numFmtId="165" fontId="4" fillId="5" borderId="18" xfId="0" applyNumberFormat="1" applyFont="1" applyFill="1" applyBorder="1" applyAlignment="1" applyProtection="1">
      <alignment horizontal="center" vertical="center"/>
      <protection locked="0"/>
    </xf>
    <xf numFmtId="165" fontId="4" fillId="5" borderId="34" xfId="0" applyNumberFormat="1" applyFont="1" applyFill="1" applyBorder="1" applyAlignment="1" applyProtection="1">
      <alignment horizontal="center" vertical="center"/>
      <protection locked="0"/>
    </xf>
    <xf numFmtId="165" fontId="4" fillId="5" borderId="35" xfId="0" applyNumberFormat="1" applyFont="1" applyFill="1" applyBorder="1" applyAlignment="1" applyProtection="1">
      <alignment horizontal="center" vertical="center"/>
      <protection locked="0"/>
    </xf>
    <xf numFmtId="9" fontId="1" fillId="3" borderId="22" xfId="0" applyNumberFormat="1" applyFont="1" applyFill="1" applyBorder="1" applyAlignment="1">
      <alignment horizontal="center"/>
    </xf>
    <xf numFmtId="9" fontId="1" fillId="3" borderId="23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165" fontId="1" fillId="3" borderId="11" xfId="0" applyNumberFormat="1" applyFont="1" applyFill="1" applyBorder="1" applyAlignment="1">
      <alignment horizontal="center"/>
    </xf>
    <xf numFmtId="165" fontId="1" fillId="3" borderId="13" xfId="0" applyNumberFormat="1" applyFont="1" applyFill="1" applyBorder="1" applyAlignment="1">
      <alignment horizontal="center"/>
    </xf>
    <xf numFmtId="0" fontId="5" fillId="4" borderId="11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4" fillId="5" borderId="27" xfId="0" applyFont="1" applyFill="1" applyBorder="1" applyAlignment="1" applyProtection="1">
      <alignment horizontal="center" vertical="center"/>
      <protection locked="0"/>
    </xf>
    <xf numFmtId="0" fontId="4" fillId="5" borderId="3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horizontal="center" vertical="center"/>
      <protection locked="0"/>
    </xf>
    <xf numFmtId="0" fontId="4" fillId="5" borderId="14" xfId="0" applyFont="1" applyFill="1" applyBorder="1" applyAlignment="1" applyProtection="1">
      <alignment horizontal="center" vertical="center"/>
      <protection locked="0"/>
    </xf>
    <xf numFmtId="0" fontId="4" fillId="5" borderId="5" xfId="0" applyFont="1" applyFill="1" applyBorder="1" applyAlignment="1" applyProtection="1">
      <alignment horizontal="center" vertical="center"/>
      <protection locked="0"/>
    </xf>
    <xf numFmtId="0" fontId="4" fillId="5" borderId="16" xfId="0" applyFont="1" applyFill="1" applyBorder="1" applyAlignment="1" applyProtection="1">
      <alignment horizontal="center" vertical="center"/>
      <protection locked="0"/>
    </xf>
    <xf numFmtId="0" fontId="4" fillId="5" borderId="15" xfId="0" applyFont="1" applyFill="1" applyBorder="1" applyAlignment="1" applyProtection="1">
      <alignment horizontal="center" vertical="center"/>
      <protection locked="0"/>
    </xf>
    <xf numFmtId="0" fontId="4" fillId="5" borderId="17" xfId="0" applyFont="1" applyFill="1" applyBorder="1" applyAlignment="1" applyProtection="1">
      <alignment horizontal="center" vertical="center"/>
      <protection locked="0"/>
    </xf>
    <xf numFmtId="0" fontId="6" fillId="4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0" fillId="5" borderId="24" xfId="0" applyFill="1" applyBorder="1" applyAlignment="1" applyProtection="1">
      <alignment horizontal="center"/>
      <protection locked="0"/>
    </xf>
    <xf numFmtId="0" fontId="0" fillId="5" borderId="25" xfId="0" applyFill="1" applyBorder="1" applyAlignment="1" applyProtection="1">
      <alignment horizontal="center"/>
      <protection locked="0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56F53-B6E3-438F-AB76-97C2CD574B8A}">
  <sheetPr>
    <pageSetUpPr fitToPage="1"/>
  </sheetPr>
  <dimension ref="C1:K55"/>
  <sheetViews>
    <sheetView tabSelected="1" zoomScaleNormal="100" workbookViewId="0">
      <selection activeCell="H25" sqref="H25"/>
    </sheetView>
  </sheetViews>
  <sheetFormatPr baseColWidth="10" defaultRowHeight="15" x14ac:dyDescent="0.25"/>
  <cols>
    <col min="1" max="2" width="11.42578125" style="11"/>
    <col min="3" max="3" width="32.7109375" style="11" customWidth="1"/>
    <col min="4" max="4" width="14" style="11" customWidth="1"/>
    <col min="5" max="5" width="16.5703125" style="11" customWidth="1"/>
    <col min="6" max="6" width="3.5703125" style="11" customWidth="1"/>
    <col min="7" max="7" width="11.42578125" style="11"/>
    <col min="8" max="8" width="27.5703125" style="11" customWidth="1"/>
    <col min="9" max="9" width="19.85546875" style="11" customWidth="1"/>
    <col min="10" max="10" width="11.42578125" style="11"/>
    <col min="11" max="11" width="16.42578125" style="11" customWidth="1"/>
    <col min="12" max="16384" width="11.42578125" style="11"/>
  </cols>
  <sheetData>
    <row r="1" spans="3:8" ht="15.75" thickBot="1" x14ac:dyDescent="0.3"/>
    <row r="2" spans="3:8" ht="19.5" thickBot="1" x14ac:dyDescent="0.35">
      <c r="C2" s="65" t="s">
        <v>60</v>
      </c>
      <c r="D2" s="66"/>
      <c r="E2" s="66"/>
      <c r="F2" s="66"/>
      <c r="G2" s="66"/>
      <c r="H2" s="67"/>
    </row>
    <row r="3" spans="3:8" ht="15.75" thickBot="1" x14ac:dyDescent="0.3"/>
    <row r="4" spans="3:8" ht="15.75" thickBot="1" x14ac:dyDescent="0.3">
      <c r="D4" s="12" t="s">
        <v>0</v>
      </c>
      <c r="E4" s="70" t="s">
        <v>16</v>
      </c>
      <c r="F4" s="71"/>
      <c r="G4" s="12" t="s">
        <v>15</v>
      </c>
      <c r="H4" s="13" t="s">
        <v>28</v>
      </c>
    </row>
    <row r="5" spans="3:8" ht="15.75" thickBot="1" x14ac:dyDescent="0.3">
      <c r="C5" s="14" t="s">
        <v>27</v>
      </c>
      <c r="D5" s="7">
        <v>1</v>
      </c>
      <c r="E5" s="72" t="s">
        <v>3</v>
      </c>
      <c r="F5" s="73"/>
      <c r="G5" s="7">
        <v>2024</v>
      </c>
      <c r="H5" s="10">
        <v>36865.370000000003</v>
      </c>
    </row>
    <row r="6" spans="3:8" ht="15.75" thickBot="1" x14ac:dyDescent="0.3">
      <c r="C6" s="15"/>
      <c r="D6" s="16"/>
      <c r="E6" s="16"/>
      <c r="F6" s="16"/>
      <c r="G6" s="16"/>
      <c r="H6" s="17"/>
    </row>
    <row r="7" spans="3:8" ht="15.75" thickBot="1" x14ac:dyDescent="0.3">
      <c r="C7" s="18" t="s">
        <v>45</v>
      </c>
      <c r="D7" s="9">
        <v>13</v>
      </c>
      <c r="E7" s="19"/>
    </row>
    <row r="8" spans="3:8" s="15" customFormat="1" ht="15.75" thickBot="1" x14ac:dyDescent="0.3"/>
    <row r="9" spans="3:8" ht="17.25" thickBot="1" x14ac:dyDescent="0.3">
      <c r="C9" s="51" t="s">
        <v>46</v>
      </c>
      <c r="D9" s="52"/>
      <c r="E9" s="52"/>
      <c r="F9" s="52"/>
      <c r="G9" s="52"/>
      <c r="H9" s="53"/>
    </row>
    <row r="10" spans="3:8" ht="18.75" x14ac:dyDescent="0.3">
      <c r="C10" s="20" t="s">
        <v>29</v>
      </c>
      <c r="D10" s="56"/>
      <c r="E10" s="57"/>
      <c r="F10" s="57"/>
      <c r="G10" s="58"/>
      <c r="H10" s="21"/>
    </row>
    <row r="11" spans="3:8" ht="18.75" x14ac:dyDescent="0.3">
      <c r="C11" s="20" t="s">
        <v>47</v>
      </c>
      <c r="D11" s="55"/>
      <c r="E11" s="55"/>
      <c r="F11" s="22" t="s">
        <v>54</v>
      </c>
      <c r="G11" s="8"/>
      <c r="H11" s="21"/>
    </row>
    <row r="12" spans="3:8" ht="18.75" x14ac:dyDescent="0.3">
      <c r="C12" s="20" t="s">
        <v>48</v>
      </c>
      <c r="D12" s="40"/>
      <c r="E12" s="40"/>
      <c r="F12" s="40"/>
      <c r="G12" s="40"/>
      <c r="H12" s="21"/>
    </row>
    <row r="13" spans="3:8" ht="18.75" x14ac:dyDescent="0.3">
      <c r="C13" s="20" t="s">
        <v>49</v>
      </c>
      <c r="D13" s="40"/>
      <c r="E13" s="40"/>
      <c r="F13" s="40"/>
      <c r="G13" s="40"/>
      <c r="H13" s="21"/>
    </row>
    <row r="14" spans="3:8" ht="18.75" x14ac:dyDescent="0.3">
      <c r="C14" s="20" t="s">
        <v>50</v>
      </c>
      <c r="D14" s="40"/>
      <c r="E14" s="40"/>
      <c r="F14" s="40"/>
      <c r="G14" s="40"/>
      <c r="H14" s="21"/>
    </row>
    <row r="15" spans="3:8" ht="18.75" x14ac:dyDescent="0.3">
      <c r="C15" s="20" t="s">
        <v>51</v>
      </c>
      <c r="D15" s="40"/>
      <c r="E15" s="40"/>
      <c r="F15" s="40"/>
      <c r="G15" s="40"/>
      <c r="H15" s="21"/>
    </row>
    <row r="16" spans="3:8" ht="18.75" x14ac:dyDescent="0.3">
      <c r="C16" s="20" t="s">
        <v>52</v>
      </c>
      <c r="D16" s="40"/>
      <c r="E16" s="40"/>
      <c r="F16" s="40"/>
      <c r="G16" s="40"/>
      <c r="H16" s="21"/>
    </row>
    <row r="17" spans="3:11" ht="19.5" thickBot="1" x14ac:dyDescent="0.35">
      <c r="C17" s="20" t="s">
        <v>53</v>
      </c>
      <c r="D17" s="54"/>
      <c r="E17" s="54"/>
      <c r="F17" s="54"/>
      <c r="G17" s="54"/>
      <c r="H17" s="21"/>
    </row>
    <row r="18" spans="3:11" ht="16.5" x14ac:dyDescent="0.25">
      <c r="C18" s="76" t="s">
        <v>58</v>
      </c>
      <c r="D18" s="77"/>
      <c r="E18" s="77"/>
      <c r="F18" s="77"/>
      <c r="G18" s="77"/>
      <c r="H18" s="78"/>
    </row>
    <row r="19" spans="3:11" ht="18.75" x14ac:dyDescent="0.25">
      <c r="C19" s="23" t="s">
        <v>59</v>
      </c>
      <c r="D19" s="40">
        <v>1410</v>
      </c>
      <c r="E19" s="40"/>
      <c r="F19" s="40"/>
      <c r="G19" s="40"/>
      <c r="H19" s="24"/>
    </row>
    <row r="20" spans="3:11" ht="19.5" thickBot="1" x14ac:dyDescent="0.35">
      <c r="C20" s="25" t="s">
        <v>56</v>
      </c>
      <c r="D20" s="41"/>
      <c r="E20" s="42"/>
      <c r="F20" s="42"/>
      <c r="G20" s="43"/>
      <c r="H20" s="26" t="s">
        <v>57</v>
      </c>
      <c r="I20" s="27"/>
      <c r="K20" s="17"/>
    </row>
    <row r="21" spans="3:11" ht="17.25" thickBot="1" x14ac:dyDescent="0.3">
      <c r="C21" s="51" t="s">
        <v>46</v>
      </c>
      <c r="D21" s="52"/>
      <c r="E21" s="52"/>
      <c r="F21" s="52"/>
      <c r="G21" s="52"/>
      <c r="H21" s="53"/>
      <c r="K21" s="17"/>
    </row>
    <row r="22" spans="3:11" ht="18.75" x14ac:dyDescent="0.3">
      <c r="C22" s="28" t="s">
        <v>29</v>
      </c>
      <c r="D22" s="59"/>
      <c r="E22" s="60"/>
      <c r="F22" s="60"/>
      <c r="G22" s="61"/>
      <c r="H22" s="29"/>
      <c r="K22" s="17"/>
    </row>
    <row r="23" spans="3:11" ht="18.75" x14ac:dyDescent="0.3">
      <c r="C23" s="20" t="s">
        <v>47</v>
      </c>
      <c r="D23" s="74" t="str">
        <f>+IF(D11="","",D11)</f>
        <v/>
      </c>
      <c r="E23" s="75"/>
      <c r="F23" s="22" t="str">
        <f>+F11</f>
        <v>-</v>
      </c>
      <c r="G23" s="30" t="str">
        <f>+IF(G11="","",G11)</f>
        <v/>
      </c>
      <c r="H23" s="21"/>
      <c r="K23" s="17"/>
    </row>
    <row r="24" spans="3:11" ht="18.75" x14ac:dyDescent="0.3">
      <c r="C24" s="20" t="s">
        <v>48</v>
      </c>
      <c r="D24" s="40"/>
      <c r="E24" s="40"/>
      <c r="F24" s="40"/>
      <c r="G24" s="40"/>
      <c r="H24" s="21"/>
    </row>
    <row r="25" spans="3:11" ht="18.75" x14ac:dyDescent="0.3">
      <c r="C25" s="20" t="s">
        <v>49</v>
      </c>
      <c r="D25" s="40"/>
      <c r="E25" s="40"/>
      <c r="F25" s="40"/>
      <c r="G25" s="40"/>
      <c r="H25" s="21"/>
    </row>
    <row r="26" spans="3:11" ht="18.75" x14ac:dyDescent="0.3">
      <c r="C26" s="20" t="s">
        <v>50</v>
      </c>
      <c r="D26" s="40"/>
      <c r="E26" s="40"/>
      <c r="F26" s="40"/>
      <c r="G26" s="40"/>
      <c r="H26" s="21"/>
    </row>
    <row r="27" spans="3:11" ht="18.75" x14ac:dyDescent="0.3">
      <c r="C27" s="20" t="s">
        <v>51</v>
      </c>
      <c r="D27" s="40"/>
      <c r="E27" s="40"/>
      <c r="F27" s="40"/>
      <c r="G27" s="40"/>
      <c r="H27" s="21"/>
    </row>
    <row r="28" spans="3:11" ht="18.75" x14ac:dyDescent="0.3">
      <c r="C28" s="20" t="s">
        <v>52</v>
      </c>
      <c r="D28" s="40"/>
      <c r="E28" s="40"/>
      <c r="F28" s="40"/>
      <c r="G28" s="40"/>
      <c r="H28" s="21"/>
    </row>
    <row r="29" spans="3:11" ht="19.5" thickBot="1" x14ac:dyDescent="0.35">
      <c r="C29" s="20" t="s">
        <v>53</v>
      </c>
      <c r="D29" s="40"/>
      <c r="E29" s="40"/>
      <c r="F29" s="40"/>
      <c r="G29" s="40"/>
      <c r="H29" s="21"/>
    </row>
    <row r="30" spans="3:11" ht="17.25" thickBot="1" x14ac:dyDescent="0.3">
      <c r="C30" s="62" t="s">
        <v>58</v>
      </c>
      <c r="D30" s="63"/>
      <c r="E30" s="63"/>
      <c r="F30" s="63"/>
      <c r="G30" s="63"/>
      <c r="H30" s="64"/>
    </row>
    <row r="31" spans="3:11" ht="18.75" x14ac:dyDescent="0.25">
      <c r="C31" s="31" t="s">
        <v>59</v>
      </c>
      <c r="D31" s="55">
        <v>1410</v>
      </c>
      <c r="E31" s="55"/>
      <c r="F31" s="55"/>
      <c r="G31" s="55"/>
      <c r="H31" s="32"/>
    </row>
    <row r="32" spans="3:11" ht="19.5" thickBot="1" x14ac:dyDescent="0.35">
      <c r="C32" s="33" t="s">
        <v>56</v>
      </c>
      <c r="D32" s="41"/>
      <c r="E32" s="42"/>
      <c r="F32" s="42"/>
      <c r="G32" s="43"/>
      <c r="H32" s="26" t="s">
        <v>55</v>
      </c>
    </row>
    <row r="33" spans="3:9" ht="17.25" thickBot="1" x14ac:dyDescent="0.3">
      <c r="C33" s="51" t="s">
        <v>46</v>
      </c>
      <c r="D33" s="52"/>
      <c r="E33" s="52"/>
      <c r="F33" s="52"/>
      <c r="G33" s="52"/>
      <c r="H33" s="53"/>
    </row>
    <row r="34" spans="3:9" ht="18.75" x14ac:dyDescent="0.3">
      <c r="C34" s="28" t="s">
        <v>29</v>
      </c>
      <c r="D34" s="59"/>
      <c r="E34" s="60"/>
      <c r="F34" s="60"/>
      <c r="G34" s="61"/>
      <c r="H34" s="29"/>
    </row>
    <row r="35" spans="3:9" ht="18.75" x14ac:dyDescent="0.3">
      <c r="C35" s="20" t="s">
        <v>47</v>
      </c>
      <c r="D35" s="74" t="str">
        <f>+D23</f>
        <v/>
      </c>
      <c r="E35" s="75"/>
      <c r="F35" s="22" t="str">
        <f>+F23</f>
        <v>-</v>
      </c>
      <c r="G35" s="30" t="str">
        <f>+G23</f>
        <v/>
      </c>
      <c r="H35" s="21"/>
    </row>
    <row r="36" spans="3:9" ht="18.75" x14ac:dyDescent="0.3">
      <c r="C36" s="20" t="s">
        <v>48</v>
      </c>
      <c r="D36" s="40"/>
      <c r="E36" s="40"/>
      <c r="F36" s="40"/>
      <c r="G36" s="40"/>
      <c r="H36" s="21"/>
    </row>
    <row r="37" spans="3:9" ht="18.75" x14ac:dyDescent="0.3">
      <c r="C37" s="20" t="s">
        <v>49</v>
      </c>
      <c r="D37" s="40"/>
      <c r="E37" s="40"/>
      <c r="F37" s="40"/>
      <c r="G37" s="40"/>
      <c r="H37" s="21"/>
    </row>
    <row r="38" spans="3:9" ht="18.75" x14ac:dyDescent="0.3">
      <c r="C38" s="20" t="s">
        <v>50</v>
      </c>
      <c r="D38" s="40"/>
      <c r="E38" s="40"/>
      <c r="F38" s="40"/>
      <c r="G38" s="40"/>
      <c r="H38" s="21"/>
    </row>
    <row r="39" spans="3:9" ht="18.75" x14ac:dyDescent="0.3">
      <c r="C39" s="20" t="s">
        <v>51</v>
      </c>
      <c r="D39" s="40"/>
      <c r="E39" s="40"/>
      <c r="F39" s="40"/>
      <c r="G39" s="40"/>
      <c r="H39" s="21"/>
    </row>
    <row r="40" spans="3:9" ht="18.75" x14ac:dyDescent="0.3">
      <c r="C40" s="20" t="s">
        <v>52</v>
      </c>
      <c r="D40" s="40"/>
      <c r="E40" s="40"/>
      <c r="F40" s="40"/>
      <c r="G40" s="40"/>
      <c r="H40" s="21"/>
    </row>
    <row r="41" spans="3:9" ht="19.5" thickBot="1" x14ac:dyDescent="0.35">
      <c r="C41" s="20" t="s">
        <v>53</v>
      </c>
      <c r="D41" s="41"/>
      <c r="E41" s="42"/>
      <c r="F41" s="42"/>
      <c r="G41" s="43"/>
      <c r="H41" s="21"/>
    </row>
    <row r="42" spans="3:9" ht="17.25" thickBot="1" x14ac:dyDescent="0.3">
      <c r="C42" s="62" t="s">
        <v>58</v>
      </c>
      <c r="D42" s="63"/>
      <c r="E42" s="63"/>
      <c r="F42" s="63"/>
      <c r="G42" s="63"/>
      <c r="H42" s="64"/>
    </row>
    <row r="43" spans="3:9" ht="18.75" x14ac:dyDescent="0.25">
      <c r="C43" s="31" t="s">
        <v>59</v>
      </c>
      <c r="D43" s="55">
        <v>1410</v>
      </c>
      <c r="E43" s="55"/>
      <c r="F43" s="55"/>
      <c r="G43" s="55"/>
      <c r="H43" s="32"/>
    </row>
    <row r="44" spans="3:9" ht="19.5" thickBot="1" x14ac:dyDescent="0.35">
      <c r="C44" s="33" t="s">
        <v>56</v>
      </c>
      <c r="D44" s="41"/>
      <c r="E44" s="42"/>
      <c r="F44" s="42"/>
      <c r="G44" s="43"/>
      <c r="H44" s="26" t="s">
        <v>55</v>
      </c>
    </row>
    <row r="45" spans="3:9" ht="15.75" thickBot="1" x14ac:dyDescent="0.3">
      <c r="D45" s="16"/>
      <c r="E45" s="16"/>
      <c r="F45" s="16"/>
      <c r="G45" s="16"/>
      <c r="H45" s="17"/>
    </row>
    <row r="46" spans="3:9" ht="15.75" thickBot="1" x14ac:dyDescent="0.3">
      <c r="C46" s="46" t="s">
        <v>29</v>
      </c>
      <c r="D46" s="34" t="str">
        <f>+IF(D10="","",D10)</f>
        <v/>
      </c>
      <c r="E46" s="35" t="str">
        <f>+IF(D20="","",D20)</f>
        <v/>
      </c>
      <c r="F46" s="27"/>
    </row>
    <row r="47" spans="3:9" ht="15.75" thickBot="1" x14ac:dyDescent="0.3">
      <c r="C47" s="47"/>
      <c r="D47" s="34" t="str">
        <f>+IF(D22="","",D22)</f>
        <v/>
      </c>
      <c r="E47" s="35" t="str">
        <f>IF(D32="","",D32)</f>
        <v/>
      </c>
      <c r="F47" s="27"/>
    </row>
    <row r="48" spans="3:9" ht="15.75" thickBot="1" x14ac:dyDescent="0.3">
      <c r="C48" s="48"/>
      <c r="D48" s="34" t="str">
        <f>IF(D34="","",D34)</f>
        <v/>
      </c>
      <c r="E48" s="35" t="str">
        <f>IF(D44="","",D44)</f>
        <v/>
      </c>
      <c r="F48" s="27"/>
      <c r="I48" s="17"/>
    </row>
    <row r="49" spans="3:9" ht="15.75" thickBot="1" x14ac:dyDescent="0.3">
      <c r="E49" s="27"/>
      <c r="F49" s="27"/>
      <c r="I49" s="17"/>
    </row>
    <row r="50" spans="3:9" ht="15.75" thickBot="1" x14ac:dyDescent="0.3">
      <c r="C50" s="14" t="s">
        <v>30</v>
      </c>
      <c r="D50" s="49" t="str">
        <f>+IF(E46="","",estrato!C10)</f>
        <v/>
      </c>
      <c r="E50" s="50"/>
      <c r="F50" s="36"/>
      <c r="I50" s="17"/>
    </row>
    <row r="51" spans="3:9" ht="15.75" thickBot="1" x14ac:dyDescent="0.3">
      <c r="I51" s="17"/>
    </row>
    <row r="52" spans="3:9" ht="15.75" thickBot="1" x14ac:dyDescent="0.3">
      <c r="E52" s="37" t="str">
        <f>IF(D50="&gt; UF 50.000, No puede Postular","",IF(D50="","",D50/H5))</f>
        <v/>
      </c>
      <c r="F52" s="38"/>
    </row>
    <row r="53" spans="3:9" ht="15.75" thickBot="1" x14ac:dyDescent="0.3"/>
    <row r="54" spans="3:9" ht="15.75" thickBot="1" x14ac:dyDescent="0.3">
      <c r="C54" s="39" t="s">
        <v>39</v>
      </c>
      <c r="D54" s="68" t="str">
        <f>IF(E52="","",estrato!H17)</f>
        <v/>
      </c>
      <c r="E54" s="68"/>
      <c r="F54" s="68"/>
      <c r="G54" s="69"/>
    </row>
    <row r="55" spans="3:9" ht="15.75" thickBot="1" x14ac:dyDescent="0.3">
      <c r="C55" s="39" t="s">
        <v>40</v>
      </c>
      <c r="D55" s="44" t="str">
        <f>IF(D54="","",VLOOKUP(D54,estrato!C22:D26,2,FALSE))</f>
        <v/>
      </c>
      <c r="E55" s="44"/>
      <c r="F55" s="44"/>
      <c r="G55" s="45"/>
    </row>
  </sheetData>
  <sheetProtection algorithmName="SHA-512" hashValue="owXp7qUiNWzBf5TIi8yUAMq1DyZvZxVdD5KRN2ZiwMkMYirvIuozPtddAXIKURDbDFXojDVodO7ZUC7FNaeZyw==" saltValue="3Wvhn1P7zrKkCdfNh79qww==" spinCount="100000" sheet="1" objects="1" scenarios="1"/>
  <mergeCells count="43">
    <mergeCell ref="C42:H42"/>
    <mergeCell ref="D43:G43"/>
    <mergeCell ref="D44:G44"/>
    <mergeCell ref="C2:H2"/>
    <mergeCell ref="D54:G54"/>
    <mergeCell ref="E4:F4"/>
    <mergeCell ref="E5:F5"/>
    <mergeCell ref="D23:E23"/>
    <mergeCell ref="D24:G24"/>
    <mergeCell ref="C18:H18"/>
    <mergeCell ref="D19:G19"/>
    <mergeCell ref="C30:H30"/>
    <mergeCell ref="D31:G31"/>
    <mergeCell ref="C33:H33"/>
    <mergeCell ref="D34:G34"/>
    <mergeCell ref="D35:E35"/>
    <mergeCell ref="D55:G55"/>
    <mergeCell ref="C46:C48"/>
    <mergeCell ref="D50:E50"/>
    <mergeCell ref="C9:H9"/>
    <mergeCell ref="D12:G12"/>
    <mergeCell ref="D13:G13"/>
    <mergeCell ref="D14:G14"/>
    <mergeCell ref="D15:G15"/>
    <mergeCell ref="D16:G16"/>
    <mergeCell ref="D17:G17"/>
    <mergeCell ref="D11:E11"/>
    <mergeCell ref="D20:G20"/>
    <mergeCell ref="D32:G32"/>
    <mergeCell ref="D10:G10"/>
    <mergeCell ref="C21:H21"/>
    <mergeCell ref="D22:G22"/>
    <mergeCell ref="D36:G36"/>
    <mergeCell ref="D25:G25"/>
    <mergeCell ref="D26:G26"/>
    <mergeCell ref="D27:G27"/>
    <mergeCell ref="D28:G28"/>
    <mergeCell ref="D29:G29"/>
    <mergeCell ref="D37:G37"/>
    <mergeCell ref="D38:G38"/>
    <mergeCell ref="D39:G39"/>
    <mergeCell ref="D40:G40"/>
    <mergeCell ref="D41:G41"/>
  </mergeCells>
  <pageMargins left="0.70866141732283472" right="0.70866141732283472" top="0.74803149606299213" bottom="0.74803149606299213" header="0.31496062992125984" footer="0.31496062992125984"/>
  <pageSetup scale="51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2A340DF1-6B2E-4B65-9A57-7A1450FA6ED2}">
          <x14:formula1>
            <xm:f>'2022'!$O$2:$O$13</xm:f>
          </x14:formula1>
          <xm:sqref>E5 F45</xm:sqref>
        </x14:dataValidation>
        <x14:dataValidation type="list" allowBlank="1" showInputMessage="1" showErrorMessage="1" xr:uid="{32601DBA-9C16-4078-A0FD-F81A9CFEFC53}">
          <x14:formula1>
            <xm:f>'2022'!$P$2:$P$4</xm:f>
          </x14:formula1>
          <xm:sqref>G5</xm:sqref>
        </x14:dataValidation>
        <x14:dataValidation type="list" allowBlank="1" showInputMessage="1" showErrorMessage="1" xr:uid="{70812D7C-6FE0-4142-A4A9-937CC9D4EC41}">
          <x14:formula1>
            <xm:f>'2022'!$A$2:$A$32</xm:f>
          </x14:formula1>
          <xm:sqref>D5</xm:sqref>
        </x14:dataValidation>
        <x14:dataValidation type="list" allowBlank="1" showInputMessage="1" showErrorMessage="1" xr:uid="{B08B571B-F926-4F44-85F4-A381D216A3E0}">
          <x14:formula1>
            <xm:f>estrato!$J$8:$J$10</xm:f>
          </x14:formula1>
          <xm:sqref>D19 D31 D43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F1C6D-504B-48AB-88E3-8D8B2C1632D2}">
  <dimension ref="B3:J26"/>
  <sheetViews>
    <sheetView workbookViewId="0">
      <selection activeCell="J11" sqref="J11"/>
    </sheetView>
  </sheetViews>
  <sheetFormatPr baseColWidth="10" defaultRowHeight="15" x14ac:dyDescent="0.25"/>
  <cols>
    <col min="3" max="3" width="41" bestFit="1" customWidth="1"/>
    <col min="4" max="4" width="12.42578125" bestFit="1" customWidth="1"/>
    <col min="5" max="5" width="25.85546875" bestFit="1" customWidth="1"/>
    <col min="6" max="6" width="17.42578125" bestFit="1" customWidth="1"/>
    <col min="7" max="7" width="35.140625" bestFit="1" customWidth="1"/>
    <col min="8" max="8" width="26.42578125" customWidth="1"/>
  </cols>
  <sheetData>
    <row r="3" spans="2:10" x14ac:dyDescent="0.25">
      <c r="D3" t="s">
        <v>32</v>
      </c>
      <c r="F3" t="s">
        <v>31</v>
      </c>
    </row>
    <row r="4" spans="2:10" x14ac:dyDescent="0.25">
      <c r="D4">
        <v>2400</v>
      </c>
      <c r="E4" t="s">
        <v>36</v>
      </c>
      <c r="F4">
        <v>10000</v>
      </c>
    </row>
    <row r="5" spans="2:10" x14ac:dyDescent="0.25">
      <c r="D5">
        <v>10000</v>
      </c>
      <c r="E5" t="s">
        <v>37</v>
      </c>
      <c r="F5">
        <v>25000</v>
      </c>
    </row>
    <row r="6" spans="2:10" x14ac:dyDescent="0.25">
      <c r="D6">
        <v>25000</v>
      </c>
      <c r="E6" t="s">
        <v>38</v>
      </c>
      <c r="F6">
        <v>50000</v>
      </c>
    </row>
    <row r="7" spans="2:10" x14ac:dyDescent="0.25">
      <c r="B7" t="s">
        <v>33</v>
      </c>
      <c r="C7">
        <f>SUM(portada!E46:E48)/3</f>
        <v>0</v>
      </c>
    </row>
    <row r="8" spans="2:10" x14ac:dyDescent="0.25">
      <c r="B8" t="s">
        <v>44</v>
      </c>
      <c r="C8">
        <f>50000*portada!H5</f>
        <v>1843268500.0000002</v>
      </c>
      <c r="J8">
        <v>1400</v>
      </c>
    </row>
    <row r="9" spans="2:10" x14ac:dyDescent="0.25">
      <c r="J9">
        <v>1410</v>
      </c>
    </row>
    <row r="10" spans="2:10" x14ac:dyDescent="0.25">
      <c r="C10" s="6">
        <f>+IF(C7&lt;=C8,C7,"&gt; UF 50.000, No puede Postular")</f>
        <v>0</v>
      </c>
      <c r="J10">
        <v>1657</v>
      </c>
    </row>
    <row r="16" spans="2:10" x14ac:dyDescent="0.25">
      <c r="D16" s="3" t="s">
        <v>34</v>
      </c>
      <c r="E16" s="3" t="s">
        <v>35</v>
      </c>
      <c r="H16" t="s">
        <v>39</v>
      </c>
    </row>
    <row r="17" spans="3:8" x14ac:dyDescent="0.25">
      <c r="C17" t="s">
        <v>33</v>
      </c>
      <c r="D17" t="str">
        <f>+portada!E52</f>
        <v/>
      </c>
      <c r="E17">
        <f>+portada!D7</f>
        <v>13</v>
      </c>
      <c r="F17" t="str">
        <f>+IF(D17&lt;=2400,1,IF(D17&gt;25000,"Mediano Productor Agrícola",IF(D17&gt;10000,"Productor Agrícola",IF(D17&gt;2400,"Pequeño Productor Agrícola"))))</f>
        <v>Mediano Productor Agrícola</v>
      </c>
      <c r="G17" t="str">
        <f>IF(F17&lt;&gt;1,"",IF(E17&lt;=12,"Pequeño productor agrícolas No Indap","Micro Productor Agrícola"))</f>
        <v/>
      </c>
      <c r="H17" t="str">
        <f>+IF(F17=1,G17,F17)</f>
        <v>Mediano Productor Agrícola</v>
      </c>
    </row>
    <row r="22" spans="3:8" x14ac:dyDescent="0.25">
      <c r="C22" t="s">
        <v>43</v>
      </c>
      <c r="D22" s="5">
        <v>0.9</v>
      </c>
    </row>
    <row r="23" spans="3:8" x14ac:dyDescent="0.25">
      <c r="C23" t="s">
        <v>42</v>
      </c>
      <c r="D23" s="5">
        <v>0.8</v>
      </c>
    </row>
    <row r="24" spans="3:8" x14ac:dyDescent="0.25">
      <c r="C24" t="s">
        <v>36</v>
      </c>
      <c r="D24" s="5">
        <v>0.7</v>
      </c>
    </row>
    <row r="25" spans="3:8" x14ac:dyDescent="0.25">
      <c r="C25" t="s">
        <v>37</v>
      </c>
      <c r="D25" s="5">
        <v>0.6</v>
      </c>
    </row>
    <row r="26" spans="3:8" x14ac:dyDescent="0.25">
      <c r="C26" t="s">
        <v>41</v>
      </c>
      <c r="D26" s="5"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C36CD-34FA-46CC-A350-0DC1053137FF}">
  <sheetPr>
    <pageSetUpPr fitToPage="1"/>
  </sheetPr>
  <dimension ref="A1:P32"/>
  <sheetViews>
    <sheetView workbookViewId="0">
      <selection activeCell="P5" sqref="P5"/>
    </sheetView>
  </sheetViews>
  <sheetFormatPr baseColWidth="10"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O1" t="s">
        <v>16</v>
      </c>
      <c r="P1" t="s">
        <v>24</v>
      </c>
    </row>
    <row r="2" spans="1:16" x14ac:dyDescent="0.25">
      <c r="A2">
        <v>1</v>
      </c>
      <c r="B2">
        <v>30996.73</v>
      </c>
      <c r="C2">
        <v>31220.68</v>
      </c>
      <c r="D2">
        <v>31552.639999999999</v>
      </c>
      <c r="E2">
        <v>31730.799999999999</v>
      </c>
      <c r="F2">
        <v>32196.69</v>
      </c>
      <c r="G2">
        <v>32694.2</v>
      </c>
      <c r="H2">
        <v>33099.99</v>
      </c>
      <c r="I2">
        <v>33426.92</v>
      </c>
      <c r="J2">
        <v>33851.69</v>
      </c>
      <c r="K2">
        <v>34271.85</v>
      </c>
      <c r="L2">
        <v>34610.35</v>
      </c>
      <c r="M2">
        <v>34817.58</v>
      </c>
      <c r="O2" t="s">
        <v>1</v>
      </c>
      <c r="P2">
        <v>2022</v>
      </c>
    </row>
    <row r="3" spans="1:16" x14ac:dyDescent="0.25">
      <c r="A3">
        <v>2</v>
      </c>
      <c r="B3">
        <v>31001.72</v>
      </c>
      <c r="C3">
        <v>31228.7</v>
      </c>
      <c r="D3">
        <v>31566.080000000002</v>
      </c>
      <c r="E3">
        <v>31733.87</v>
      </c>
      <c r="F3">
        <v>32216.89</v>
      </c>
      <c r="G3">
        <v>32708.87</v>
      </c>
      <c r="H3">
        <v>33113.160000000003</v>
      </c>
      <c r="I3">
        <v>33436.58</v>
      </c>
      <c r="J3">
        <v>33866.870000000003</v>
      </c>
      <c r="K3">
        <v>34285.480000000003</v>
      </c>
      <c r="L3">
        <v>34620.36</v>
      </c>
      <c r="M3">
        <v>34823.370000000003</v>
      </c>
      <c r="O3" t="s">
        <v>2</v>
      </c>
      <c r="P3">
        <v>2023</v>
      </c>
    </row>
    <row r="4" spans="1:16" x14ac:dyDescent="0.25">
      <c r="A4">
        <v>3</v>
      </c>
      <c r="B4">
        <v>31006.71</v>
      </c>
      <c r="C4">
        <v>31236.73</v>
      </c>
      <c r="D4">
        <v>31579.53</v>
      </c>
      <c r="E4">
        <v>31736.94</v>
      </c>
      <c r="F4">
        <v>32237.11</v>
      </c>
      <c r="G4">
        <v>32723.54</v>
      </c>
      <c r="H4">
        <v>33126.33</v>
      </c>
      <c r="I4">
        <v>33446.25</v>
      </c>
      <c r="J4">
        <v>33882.06</v>
      </c>
      <c r="K4">
        <v>34299.11</v>
      </c>
      <c r="L4">
        <v>34630.36</v>
      </c>
      <c r="M4">
        <v>34829.160000000003</v>
      </c>
      <c r="O4" t="s">
        <v>3</v>
      </c>
      <c r="P4">
        <v>2024</v>
      </c>
    </row>
    <row r="5" spans="1:16" x14ac:dyDescent="0.25">
      <c r="A5">
        <v>4</v>
      </c>
      <c r="B5">
        <v>31011.69</v>
      </c>
      <c r="C5">
        <v>31244.76</v>
      </c>
      <c r="D5">
        <v>31592.99</v>
      </c>
      <c r="E5">
        <v>31740</v>
      </c>
      <c r="F5">
        <v>32257.34</v>
      </c>
      <c r="G5">
        <v>32738.22</v>
      </c>
      <c r="H5">
        <v>33139.5</v>
      </c>
      <c r="I5">
        <v>33455.919999999998</v>
      </c>
      <c r="J5">
        <v>33897.26</v>
      </c>
      <c r="K5">
        <v>34312.76</v>
      </c>
      <c r="L5">
        <v>34640.370000000003</v>
      </c>
      <c r="M5">
        <v>34834.949999999997</v>
      </c>
      <c r="O5" t="s">
        <v>4</v>
      </c>
    </row>
    <row r="6" spans="1:16" x14ac:dyDescent="0.25">
      <c r="A6">
        <v>5</v>
      </c>
      <c r="B6">
        <v>31016.68</v>
      </c>
      <c r="C6">
        <v>31252.79</v>
      </c>
      <c r="D6">
        <v>31606.45</v>
      </c>
      <c r="E6">
        <v>31743.07</v>
      </c>
      <c r="F6">
        <v>32277.59</v>
      </c>
      <c r="G6">
        <v>32752.9</v>
      </c>
      <c r="H6">
        <v>33152.68</v>
      </c>
      <c r="I6">
        <v>33465.589999999997</v>
      </c>
      <c r="J6">
        <v>33912.47</v>
      </c>
      <c r="K6">
        <v>34326.400000000001</v>
      </c>
      <c r="L6">
        <v>34650.39</v>
      </c>
      <c r="M6">
        <v>34840.75</v>
      </c>
      <c r="O6" t="s">
        <v>5</v>
      </c>
    </row>
    <row r="7" spans="1:16" x14ac:dyDescent="0.25">
      <c r="A7">
        <v>6</v>
      </c>
      <c r="B7">
        <v>31021.67</v>
      </c>
      <c r="C7">
        <v>31260.83</v>
      </c>
      <c r="D7">
        <v>31619.919999999998</v>
      </c>
      <c r="E7">
        <v>31746.14</v>
      </c>
      <c r="F7">
        <v>32297.84</v>
      </c>
      <c r="G7">
        <v>32767.599999999999</v>
      </c>
      <c r="H7">
        <v>33165.86</v>
      </c>
      <c r="I7">
        <v>33475.26</v>
      </c>
      <c r="J7">
        <v>33927.68</v>
      </c>
      <c r="K7">
        <v>34340.050000000003</v>
      </c>
      <c r="L7">
        <v>34660.400000000001</v>
      </c>
      <c r="M7">
        <v>34846.54</v>
      </c>
      <c r="O7" t="s">
        <v>6</v>
      </c>
    </row>
    <row r="8" spans="1:16" x14ac:dyDescent="0.25">
      <c r="A8">
        <v>7</v>
      </c>
      <c r="B8">
        <v>31026.67</v>
      </c>
      <c r="C8">
        <v>31268.86</v>
      </c>
      <c r="D8">
        <v>31633.39</v>
      </c>
      <c r="E8">
        <v>31749.200000000001</v>
      </c>
      <c r="F8">
        <v>32318.11</v>
      </c>
      <c r="G8">
        <v>32782.29</v>
      </c>
      <c r="H8">
        <v>33179.050000000003</v>
      </c>
      <c r="I8">
        <v>33484.94</v>
      </c>
      <c r="J8">
        <v>33942.9</v>
      </c>
      <c r="K8">
        <v>34353.71</v>
      </c>
      <c r="L8">
        <v>34670.42</v>
      </c>
      <c r="M8">
        <v>34852.33</v>
      </c>
      <c r="O8" t="s">
        <v>7</v>
      </c>
    </row>
    <row r="9" spans="1:16" x14ac:dyDescent="0.25">
      <c r="A9">
        <v>8</v>
      </c>
      <c r="B9">
        <v>31031.66</v>
      </c>
      <c r="C9">
        <v>31276.9</v>
      </c>
      <c r="D9">
        <v>31646.87</v>
      </c>
      <c r="E9">
        <v>31752.27</v>
      </c>
      <c r="F9">
        <v>32338.400000000001</v>
      </c>
      <c r="G9">
        <v>32797</v>
      </c>
      <c r="H9">
        <v>33192.25</v>
      </c>
      <c r="I9">
        <v>33494.620000000003</v>
      </c>
      <c r="J9">
        <v>33958.129999999997</v>
      </c>
      <c r="K9">
        <v>34367.370000000003</v>
      </c>
      <c r="L9">
        <v>34680.44</v>
      </c>
      <c r="M9">
        <v>34858.129999999997</v>
      </c>
      <c r="O9" t="s">
        <v>8</v>
      </c>
    </row>
    <row r="10" spans="1:16" x14ac:dyDescent="0.25">
      <c r="A10">
        <v>9</v>
      </c>
      <c r="B10">
        <v>31036.65</v>
      </c>
      <c r="C10">
        <v>31284.94</v>
      </c>
      <c r="D10">
        <v>31660.36</v>
      </c>
      <c r="E10">
        <v>31755.34</v>
      </c>
      <c r="F10">
        <v>32358.69</v>
      </c>
      <c r="G10">
        <v>32811.71</v>
      </c>
      <c r="H10">
        <v>33205.449999999997</v>
      </c>
      <c r="I10">
        <v>33504.300000000003</v>
      </c>
      <c r="J10">
        <v>33973.360000000001</v>
      </c>
      <c r="K10">
        <v>34381.040000000001</v>
      </c>
      <c r="L10">
        <v>34690.47</v>
      </c>
      <c r="M10">
        <v>34863.919999999998</v>
      </c>
      <c r="O10" t="s">
        <v>9</v>
      </c>
    </row>
    <row r="11" spans="1:16" x14ac:dyDescent="0.25">
      <c r="A11">
        <v>10</v>
      </c>
      <c r="B11">
        <v>31044.63</v>
      </c>
      <c r="C11">
        <v>31298.27</v>
      </c>
      <c r="D11">
        <v>31663.42</v>
      </c>
      <c r="E11">
        <v>31775.27</v>
      </c>
      <c r="F11">
        <v>32373.21</v>
      </c>
      <c r="G11">
        <v>32824.76</v>
      </c>
      <c r="H11">
        <v>33215.050000000003</v>
      </c>
      <c r="I11">
        <v>33519.33</v>
      </c>
      <c r="J11">
        <v>33986.870000000003</v>
      </c>
      <c r="K11">
        <v>34390.980000000003</v>
      </c>
      <c r="L11">
        <v>34696.239999999998</v>
      </c>
      <c r="M11">
        <v>34875.11</v>
      </c>
      <c r="O11" t="s">
        <v>10</v>
      </c>
    </row>
    <row r="12" spans="1:16" x14ac:dyDescent="0.25">
      <c r="A12">
        <v>11</v>
      </c>
      <c r="B12">
        <v>31052.61</v>
      </c>
      <c r="C12">
        <v>31311.61</v>
      </c>
      <c r="D12">
        <v>31666.48</v>
      </c>
      <c r="E12">
        <v>31795.21</v>
      </c>
      <c r="F12">
        <v>32387.73</v>
      </c>
      <c r="G12">
        <v>32837.81</v>
      </c>
      <c r="H12">
        <v>33224.65</v>
      </c>
      <c r="I12">
        <v>33534.370000000003</v>
      </c>
      <c r="J12">
        <v>34000.39</v>
      </c>
      <c r="K12">
        <v>34400.92</v>
      </c>
      <c r="L12">
        <v>34702.01</v>
      </c>
      <c r="M12">
        <v>34886.31</v>
      </c>
      <c r="O12" t="s">
        <v>11</v>
      </c>
    </row>
    <row r="13" spans="1:16" x14ac:dyDescent="0.25">
      <c r="A13">
        <v>12</v>
      </c>
      <c r="B13">
        <v>31060.59</v>
      </c>
      <c r="C13">
        <v>31324.95</v>
      </c>
      <c r="D13">
        <v>31669.54</v>
      </c>
      <c r="E13">
        <v>31815.17</v>
      </c>
      <c r="F13">
        <v>32402.26</v>
      </c>
      <c r="G13">
        <v>32850.870000000003</v>
      </c>
      <c r="H13">
        <v>33234.25</v>
      </c>
      <c r="I13">
        <v>33549.410000000003</v>
      </c>
      <c r="J13">
        <v>34013.910000000003</v>
      </c>
      <c r="K13">
        <v>34410.86</v>
      </c>
      <c r="L13">
        <v>34707.78</v>
      </c>
      <c r="M13">
        <v>34897.51</v>
      </c>
      <c r="O13" t="s">
        <v>12</v>
      </c>
    </row>
    <row r="14" spans="1:16" x14ac:dyDescent="0.25">
      <c r="A14" s="1">
        <v>13</v>
      </c>
      <c r="B14">
        <v>31068.58</v>
      </c>
      <c r="C14">
        <v>31338.3</v>
      </c>
      <c r="D14">
        <v>31672.6</v>
      </c>
      <c r="E14">
        <v>31835.13</v>
      </c>
      <c r="F14" s="1">
        <v>32416.79</v>
      </c>
      <c r="G14">
        <v>32863.94</v>
      </c>
      <c r="H14">
        <v>33243.86</v>
      </c>
      <c r="I14">
        <v>33564.46</v>
      </c>
      <c r="J14">
        <v>34027.440000000002</v>
      </c>
      <c r="K14">
        <v>34420.81</v>
      </c>
      <c r="L14">
        <v>34713.550000000003</v>
      </c>
      <c r="M14">
        <v>34908.71</v>
      </c>
    </row>
    <row r="15" spans="1:16" x14ac:dyDescent="0.25">
      <c r="A15">
        <v>14</v>
      </c>
      <c r="B15">
        <v>31076.560000000001</v>
      </c>
      <c r="C15">
        <v>31351.65</v>
      </c>
      <c r="D15">
        <v>31675.66</v>
      </c>
      <c r="E15">
        <v>31855.11</v>
      </c>
      <c r="F15">
        <v>32431.33</v>
      </c>
      <c r="G15">
        <v>32877.01</v>
      </c>
      <c r="H15">
        <v>33253.47</v>
      </c>
      <c r="I15">
        <v>33579.51</v>
      </c>
      <c r="J15">
        <v>34040.97</v>
      </c>
      <c r="K15">
        <v>34430.76</v>
      </c>
      <c r="L15">
        <v>34719.32</v>
      </c>
      <c r="M15">
        <v>34919.919999999998</v>
      </c>
    </row>
    <row r="16" spans="1:16" x14ac:dyDescent="0.25">
      <c r="A16">
        <v>15</v>
      </c>
      <c r="B16">
        <v>31084.55</v>
      </c>
      <c r="C16">
        <v>31365.01</v>
      </c>
      <c r="D16">
        <v>31678.720000000001</v>
      </c>
      <c r="E16">
        <v>31875.1</v>
      </c>
      <c r="F16">
        <v>32445.88</v>
      </c>
      <c r="G16">
        <v>32890.080000000002</v>
      </c>
      <c r="H16">
        <v>33263.08</v>
      </c>
      <c r="I16">
        <v>33594.58</v>
      </c>
      <c r="J16">
        <v>34054.51</v>
      </c>
      <c r="K16">
        <v>34440.71</v>
      </c>
      <c r="L16">
        <v>34725.089999999997</v>
      </c>
      <c r="M16">
        <v>34931.129999999997</v>
      </c>
    </row>
    <row r="17" spans="1:13" x14ac:dyDescent="0.25">
      <c r="A17">
        <v>16</v>
      </c>
      <c r="B17">
        <v>31092.54</v>
      </c>
      <c r="C17">
        <v>31378.38</v>
      </c>
      <c r="D17">
        <v>31681.78</v>
      </c>
      <c r="E17">
        <v>31895.11</v>
      </c>
      <c r="F17">
        <v>32460.44</v>
      </c>
      <c r="G17">
        <v>32903.160000000003</v>
      </c>
      <c r="H17">
        <v>33272.699999999997</v>
      </c>
      <c r="I17">
        <v>33609.65</v>
      </c>
      <c r="J17">
        <v>34068.050000000003</v>
      </c>
      <c r="K17">
        <v>34450.67</v>
      </c>
      <c r="L17">
        <v>34730.86</v>
      </c>
      <c r="M17">
        <v>34942.339999999997</v>
      </c>
    </row>
    <row r="18" spans="1:13" x14ac:dyDescent="0.25">
      <c r="A18">
        <v>17</v>
      </c>
      <c r="B18">
        <v>31100.54</v>
      </c>
      <c r="C18">
        <v>31391.75</v>
      </c>
      <c r="D18">
        <v>31684.84</v>
      </c>
      <c r="E18">
        <v>31915.119999999999</v>
      </c>
      <c r="F18">
        <v>32475</v>
      </c>
      <c r="G18">
        <v>32916.25</v>
      </c>
      <c r="H18">
        <v>33282.32</v>
      </c>
      <c r="I18">
        <v>33624.720000000001</v>
      </c>
      <c r="J18">
        <v>34081.599999999999</v>
      </c>
      <c r="K18">
        <v>34460.629999999997</v>
      </c>
      <c r="L18">
        <v>34736.639999999999</v>
      </c>
      <c r="M18">
        <v>34953.56</v>
      </c>
    </row>
    <row r="19" spans="1:13" x14ac:dyDescent="0.25">
      <c r="A19">
        <v>18</v>
      </c>
      <c r="B19">
        <v>31108.53</v>
      </c>
      <c r="C19">
        <v>31405.119999999999</v>
      </c>
      <c r="D19">
        <v>31687.91</v>
      </c>
      <c r="E19">
        <v>31935.15</v>
      </c>
      <c r="F19">
        <v>32489.56</v>
      </c>
      <c r="G19">
        <v>32929.339999999997</v>
      </c>
      <c r="H19">
        <v>33291.94</v>
      </c>
      <c r="I19">
        <v>33639.81</v>
      </c>
      <c r="J19">
        <v>34095.15</v>
      </c>
      <c r="K19">
        <v>34470.589999999997</v>
      </c>
      <c r="L19">
        <v>34742.410000000003</v>
      </c>
      <c r="M19">
        <v>34964.78</v>
      </c>
    </row>
    <row r="20" spans="1:13" x14ac:dyDescent="0.25">
      <c r="A20">
        <v>19</v>
      </c>
      <c r="B20">
        <v>31116.53</v>
      </c>
      <c r="C20">
        <v>31418.5</v>
      </c>
      <c r="D20">
        <v>31690.97</v>
      </c>
      <c r="E20">
        <v>31955.200000000001</v>
      </c>
      <c r="F20">
        <v>32504.14</v>
      </c>
      <c r="G20">
        <v>32942.44</v>
      </c>
      <c r="H20">
        <v>33301.56</v>
      </c>
      <c r="I20">
        <v>33654.9</v>
      </c>
      <c r="J20">
        <v>34108.71</v>
      </c>
      <c r="K20">
        <v>34480.550000000003</v>
      </c>
      <c r="L20">
        <v>34748.19</v>
      </c>
      <c r="M20">
        <v>34976.01</v>
      </c>
    </row>
    <row r="21" spans="1:13" x14ac:dyDescent="0.25">
      <c r="A21">
        <v>20</v>
      </c>
      <c r="B21">
        <v>31124.53</v>
      </c>
      <c r="C21">
        <v>31431.89</v>
      </c>
      <c r="D21">
        <v>31694.03</v>
      </c>
      <c r="E21">
        <v>31975.25</v>
      </c>
      <c r="F21">
        <v>32518.720000000001</v>
      </c>
      <c r="G21">
        <v>32955.54</v>
      </c>
      <c r="H21">
        <v>33311.19</v>
      </c>
      <c r="I21">
        <v>33669.99</v>
      </c>
      <c r="J21">
        <v>34122.28</v>
      </c>
      <c r="K21">
        <v>34490.519999999997</v>
      </c>
      <c r="L21">
        <v>34753.97</v>
      </c>
      <c r="M21">
        <v>34987.230000000003</v>
      </c>
    </row>
    <row r="22" spans="1:13" x14ac:dyDescent="0.25">
      <c r="A22">
        <v>21</v>
      </c>
      <c r="B22">
        <v>31132.53</v>
      </c>
      <c r="C22">
        <v>31445.29</v>
      </c>
      <c r="D22">
        <v>31697.09</v>
      </c>
      <c r="E22">
        <v>31995.32</v>
      </c>
      <c r="F22">
        <v>32533.31</v>
      </c>
      <c r="G22">
        <v>32968.639999999999</v>
      </c>
      <c r="H22">
        <v>33320.82</v>
      </c>
      <c r="I22">
        <v>33685.1</v>
      </c>
      <c r="J22">
        <v>34135.85</v>
      </c>
      <c r="K22">
        <v>34500.49</v>
      </c>
      <c r="L22">
        <v>34759.75</v>
      </c>
      <c r="M22">
        <v>34998.47</v>
      </c>
    </row>
    <row r="23" spans="1:13" x14ac:dyDescent="0.25">
      <c r="A23">
        <v>22</v>
      </c>
      <c r="B23">
        <v>31140.53</v>
      </c>
      <c r="C23">
        <v>31458.68</v>
      </c>
      <c r="D23">
        <v>31700.16</v>
      </c>
      <c r="E23">
        <v>32015.4</v>
      </c>
      <c r="F23">
        <v>32547.9</v>
      </c>
      <c r="G23">
        <v>32981.75</v>
      </c>
      <c r="H23">
        <v>33330.449999999997</v>
      </c>
      <c r="I23">
        <v>33700.21</v>
      </c>
      <c r="J23">
        <v>34149.42</v>
      </c>
      <c r="K23">
        <v>34510.46</v>
      </c>
      <c r="L23">
        <v>34765.53</v>
      </c>
      <c r="M23">
        <v>35009.699999999997</v>
      </c>
    </row>
    <row r="24" spans="1:13" x14ac:dyDescent="0.25">
      <c r="A24">
        <v>23</v>
      </c>
      <c r="B24">
        <v>31148.54</v>
      </c>
      <c r="C24">
        <v>31472.09</v>
      </c>
      <c r="D24">
        <v>31703.22</v>
      </c>
      <c r="E24">
        <v>32035.49</v>
      </c>
      <c r="F24">
        <v>32562.5</v>
      </c>
      <c r="G24">
        <v>32994.870000000003</v>
      </c>
      <c r="H24">
        <v>33340.080000000002</v>
      </c>
      <c r="I24">
        <v>33715.33</v>
      </c>
      <c r="J24">
        <v>34163.01</v>
      </c>
      <c r="K24">
        <v>34520.44</v>
      </c>
      <c r="L24">
        <v>34771.31</v>
      </c>
      <c r="M24">
        <v>35020.94</v>
      </c>
    </row>
    <row r="25" spans="1:13" x14ac:dyDescent="0.25">
      <c r="A25">
        <v>24</v>
      </c>
      <c r="B25">
        <v>31156.54</v>
      </c>
      <c r="C25">
        <v>31485.5</v>
      </c>
      <c r="D25">
        <v>31706.28</v>
      </c>
      <c r="E25">
        <v>32055.599999999999</v>
      </c>
      <c r="F25">
        <v>32577.11</v>
      </c>
      <c r="G25">
        <v>33007.99</v>
      </c>
      <c r="H25">
        <v>33349.72</v>
      </c>
      <c r="I25">
        <v>33730.449999999997</v>
      </c>
      <c r="J25">
        <v>34176.589999999997</v>
      </c>
      <c r="K25">
        <v>34530.42</v>
      </c>
      <c r="L25">
        <v>34777.089999999997</v>
      </c>
      <c r="M25">
        <v>35032.18</v>
      </c>
    </row>
    <row r="26" spans="1:13" x14ac:dyDescent="0.25">
      <c r="A26">
        <v>25</v>
      </c>
      <c r="B26">
        <v>31164.55</v>
      </c>
      <c r="C26">
        <v>31498.92</v>
      </c>
      <c r="D26">
        <v>31709.35</v>
      </c>
      <c r="E26">
        <v>32075.71</v>
      </c>
      <c r="F26">
        <v>32591.72</v>
      </c>
      <c r="G26">
        <v>33021.120000000003</v>
      </c>
      <c r="H26">
        <v>33359.360000000001</v>
      </c>
      <c r="I26">
        <v>33745.58</v>
      </c>
      <c r="J26">
        <v>34190.18</v>
      </c>
      <c r="K26">
        <v>34540.400000000001</v>
      </c>
      <c r="L26">
        <v>34782.870000000003</v>
      </c>
      <c r="M26">
        <v>35043.43</v>
      </c>
    </row>
    <row r="27" spans="1:13" x14ac:dyDescent="0.25">
      <c r="A27">
        <v>26</v>
      </c>
      <c r="B27">
        <v>31172.57</v>
      </c>
      <c r="C27">
        <v>31512.34</v>
      </c>
      <c r="D27">
        <v>31712.41</v>
      </c>
      <c r="E27">
        <v>32095.84</v>
      </c>
      <c r="F27">
        <v>32606.34</v>
      </c>
      <c r="G27">
        <v>33034.25</v>
      </c>
      <c r="H27">
        <v>33369</v>
      </c>
      <c r="I27">
        <v>33760.720000000001</v>
      </c>
      <c r="J27">
        <v>34203.78</v>
      </c>
      <c r="K27">
        <v>34550.379999999997</v>
      </c>
      <c r="L27">
        <v>34788.65</v>
      </c>
      <c r="M27">
        <v>35054.68</v>
      </c>
    </row>
    <row r="28" spans="1:13" x14ac:dyDescent="0.25">
      <c r="A28">
        <v>27</v>
      </c>
      <c r="B28">
        <v>31180.58</v>
      </c>
      <c r="C28">
        <v>31525.77</v>
      </c>
      <c r="D28">
        <v>31715.48</v>
      </c>
      <c r="E28">
        <v>32115.99</v>
      </c>
      <c r="F28">
        <v>32620.97</v>
      </c>
      <c r="G28">
        <v>33047.39</v>
      </c>
      <c r="H28">
        <v>33378.65</v>
      </c>
      <c r="I28">
        <v>33775.86</v>
      </c>
      <c r="J28">
        <v>34217.379999999997</v>
      </c>
      <c r="K28">
        <v>34560.370000000003</v>
      </c>
      <c r="L28">
        <v>34794.44</v>
      </c>
      <c r="M28">
        <v>35065.93</v>
      </c>
    </row>
    <row r="29" spans="1:13" x14ac:dyDescent="0.25">
      <c r="A29">
        <v>28</v>
      </c>
      <c r="B29">
        <v>31188.59</v>
      </c>
      <c r="C29">
        <v>31539.200000000001</v>
      </c>
      <c r="D29">
        <v>31718.54</v>
      </c>
      <c r="E29">
        <v>32136.14</v>
      </c>
      <c r="F29">
        <v>32635.599999999999</v>
      </c>
      <c r="G29">
        <v>33060.53</v>
      </c>
      <c r="H29">
        <v>33388.300000000003</v>
      </c>
      <c r="I29">
        <v>33791.01</v>
      </c>
      <c r="J29">
        <v>34230.99</v>
      </c>
      <c r="K29">
        <v>34570.36</v>
      </c>
      <c r="L29">
        <v>34800.22</v>
      </c>
      <c r="M29">
        <v>35077.19</v>
      </c>
    </row>
    <row r="30" spans="1:13" x14ac:dyDescent="0.25">
      <c r="A30">
        <v>29</v>
      </c>
      <c r="B30">
        <v>31196.61</v>
      </c>
      <c r="D30">
        <v>31721.61</v>
      </c>
      <c r="E30">
        <v>32156.31</v>
      </c>
      <c r="F30">
        <v>32650.240000000002</v>
      </c>
      <c r="G30">
        <v>33073.68</v>
      </c>
      <c r="H30">
        <v>33397.949999999997</v>
      </c>
      <c r="I30">
        <v>33806.17</v>
      </c>
      <c r="J30">
        <v>34244.61</v>
      </c>
      <c r="K30">
        <v>34580.35</v>
      </c>
      <c r="L30">
        <v>34806.01</v>
      </c>
      <c r="M30">
        <v>35088.449999999997</v>
      </c>
    </row>
    <row r="31" spans="1:13" x14ac:dyDescent="0.25">
      <c r="A31">
        <v>30</v>
      </c>
      <c r="B31">
        <v>31204.63</v>
      </c>
      <c r="D31">
        <v>31724.67</v>
      </c>
      <c r="E31">
        <v>32176.49</v>
      </c>
      <c r="F31">
        <v>32664.89</v>
      </c>
      <c r="G31">
        <v>33086.83</v>
      </c>
      <c r="H31">
        <v>33407.599999999999</v>
      </c>
      <c r="I31">
        <v>33821.339999999997</v>
      </c>
      <c r="J31">
        <v>34258.230000000003</v>
      </c>
      <c r="K31">
        <v>34590.35</v>
      </c>
      <c r="L31">
        <v>34811.800000000003</v>
      </c>
      <c r="M31">
        <v>35099.72</v>
      </c>
    </row>
    <row r="32" spans="1:13" x14ac:dyDescent="0.25">
      <c r="A32">
        <v>31</v>
      </c>
      <c r="B32" t="s">
        <v>17</v>
      </c>
      <c r="D32" t="s">
        <v>18</v>
      </c>
      <c r="F32" t="s">
        <v>19</v>
      </c>
      <c r="H32" t="s">
        <v>20</v>
      </c>
      <c r="I32" t="s">
        <v>21</v>
      </c>
      <c r="K32" t="s">
        <v>22</v>
      </c>
      <c r="M32" t="s">
        <v>23</v>
      </c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3D0EA-C986-418A-8820-71DEB4CCA281}">
  <dimension ref="A1:M32"/>
  <sheetViews>
    <sheetView workbookViewId="0">
      <selection activeCell="A3" sqref="A3:M3"/>
    </sheetView>
  </sheetViews>
  <sheetFormatPr baseColWidth="10"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1</v>
      </c>
      <c r="B2">
        <v>35122.26</v>
      </c>
      <c r="C2">
        <v>35290.910000000003</v>
      </c>
      <c r="D2">
        <v>35519.79</v>
      </c>
      <c r="E2">
        <v>35574.33</v>
      </c>
      <c r="F2">
        <v>35851.620000000003</v>
      </c>
      <c r="G2">
        <v>36036.370000000003</v>
      </c>
      <c r="H2">
        <v>36090.68</v>
      </c>
      <c r="I2">
        <v>36046.720000000001</v>
      </c>
      <c r="J2">
        <v>36134.97</v>
      </c>
      <c r="K2">
        <v>36198.730000000003</v>
      </c>
      <c r="L2">
        <v>36396.26</v>
      </c>
      <c r="M2">
        <v>36568.74</v>
      </c>
    </row>
    <row r="3" spans="1:13" x14ac:dyDescent="0.25">
      <c r="A3">
        <v>2</v>
      </c>
      <c r="B3">
        <v>35133.53</v>
      </c>
      <c r="C3">
        <v>35294.32</v>
      </c>
      <c r="D3">
        <v>35529.9</v>
      </c>
      <c r="E3">
        <v>35573.19</v>
      </c>
      <c r="F3">
        <v>35864.699999999997</v>
      </c>
      <c r="G3">
        <v>36039.85</v>
      </c>
      <c r="H3">
        <v>36091.89</v>
      </c>
      <c r="I3">
        <v>36044.39</v>
      </c>
      <c r="J3">
        <v>36139.620000000003</v>
      </c>
      <c r="K3">
        <v>36199.94</v>
      </c>
      <c r="L3">
        <v>36404.449999999997</v>
      </c>
      <c r="M3">
        <v>36573.599999999999</v>
      </c>
    </row>
    <row r="4" spans="1:13" x14ac:dyDescent="0.25">
      <c r="A4">
        <v>3</v>
      </c>
      <c r="B4">
        <v>35144.81</v>
      </c>
      <c r="C4">
        <v>35297.730000000003</v>
      </c>
      <c r="D4">
        <v>35540.01</v>
      </c>
      <c r="E4">
        <v>35572.04</v>
      </c>
      <c r="F4">
        <v>35877.78</v>
      </c>
      <c r="G4">
        <v>36043.339999999997</v>
      </c>
      <c r="H4">
        <v>36093.089999999997</v>
      </c>
      <c r="I4">
        <v>36042.06</v>
      </c>
      <c r="J4">
        <v>36144.269999999997</v>
      </c>
      <c r="K4">
        <v>36201.14</v>
      </c>
      <c r="L4">
        <v>36412.639999999999</v>
      </c>
      <c r="M4">
        <v>36578.47</v>
      </c>
    </row>
    <row r="5" spans="1:13" x14ac:dyDescent="0.25">
      <c r="A5">
        <v>4</v>
      </c>
      <c r="B5">
        <v>35156.089999999997</v>
      </c>
      <c r="C5">
        <v>35301.14</v>
      </c>
      <c r="D5">
        <v>35550.129999999997</v>
      </c>
      <c r="E5">
        <v>35570.89</v>
      </c>
      <c r="F5">
        <v>35890.870000000003</v>
      </c>
      <c r="G5">
        <v>36046.82</v>
      </c>
      <c r="H5">
        <v>36094.29</v>
      </c>
      <c r="I5">
        <v>36039.730000000003</v>
      </c>
      <c r="J5">
        <v>36148.93</v>
      </c>
      <c r="K5">
        <v>36202.35</v>
      </c>
      <c r="L5">
        <v>36420.839999999997</v>
      </c>
      <c r="M5">
        <v>36583.339999999997</v>
      </c>
    </row>
    <row r="6" spans="1:13" x14ac:dyDescent="0.25">
      <c r="A6">
        <v>5</v>
      </c>
      <c r="B6">
        <v>35167.379999999997</v>
      </c>
      <c r="C6">
        <v>35304.550000000003</v>
      </c>
      <c r="D6">
        <v>35560.239999999998</v>
      </c>
      <c r="E6">
        <v>35569.74</v>
      </c>
      <c r="F6">
        <v>35903.96</v>
      </c>
      <c r="G6">
        <v>36050.300000000003</v>
      </c>
      <c r="H6">
        <v>36095.49</v>
      </c>
      <c r="I6">
        <v>36037.410000000003</v>
      </c>
      <c r="J6">
        <v>36153.58</v>
      </c>
      <c r="K6">
        <v>36203.56</v>
      </c>
      <c r="L6">
        <v>36429.03</v>
      </c>
      <c r="M6">
        <v>36588.21</v>
      </c>
    </row>
    <row r="7" spans="1:13" x14ac:dyDescent="0.25">
      <c r="A7">
        <v>6</v>
      </c>
      <c r="B7">
        <v>35178.67</v>
      </c>
      <c r="C7">
        <v>35307.96</v>
      </c>
      <c r="D7">
        <v>35570.370000000003</v>
      </c>
      <c r="E7">
        <v>35568.589999999997</v>
      </c>
      <c r="F7">
        <v>35917.050000000003</v>
      </c>
      <c r="G7">
        <v>36053.79</v>
      </c>
      <c r="H7">
        <v>36096.699999999997</v>
      </c>
      <c r="I7">
        <v>36035.08</v>
      </c>
      <c r="J7">
        <v>36158.239999999998</v>
      </c>
      <c r="K7">
        <v>36204.76</v>
      </c>
      <c r="L7">
        <v>36437.230000000003</v>
      </c>
      <c r="M7">
        <v>36593.08</v>
      </c>
    </row>
    <row r="8" spans="1:13" x14ac:dyDescent="0.25">
      <c r="A8">
        <v>7</v>
      </c>
      <c r="B8">
        <v>35189.96</v>
      </c>
      <c r="C8">
        <v>35311.370000000003</v>
      </c>
      <c r="D8">
        <v>35580.49</v>
      </c>
      <c r="E8">
        <v>35567.440000000002</v>
      </c>
      <c r="F8">
        <v>35930.15</v>
      </c>
      <c r="G8">
        <v>36057.269999999997</v>
      </c>
      <c r="H8">
        <v>36097.9</v>
      </c>
      <c r="I8">
        <v>36032.75</v>
      </c>
      <c r="J8">
        <v>36162.9</v>
      </c>
      <c r="K8">
        <v>36205.97</v>
      </c>
      <c r="L8">
        <v>36445.43</v>
      </c>
      <c r="M8">
        <v>36597.949999999997</v>
      </c>
    </row>
    <row r="9" spans="1:13" x14ac:dyDescent="0.25">
      <c r="A9">
        <v>8</v>
      </c>
      <c r="B9">
        <v>35201.26</v>
      </c>
      <c r="C9">
        <v>35314.79</v>
      </c>
      <c r="D9">
        <v>35590.620000000003</v>
      </c>
      <c r="E9">
        <v>35566.300000000003</v>
      </c>
      <c r="F9">
        <v>35943.26</v>
      </c>
      <c r="G9">
        <v>36060.75</v>
      </c>
      <c r="H9">
        <v>36099.1</v>
      </c>
      <c r="I9">
        <v>36030.43</v>
      </c>
      <c r="J9">
        <v>36167.550000000003</v>
      </c>
      <c r="K9">
        <v>36207.18</v>
      </c>
      <c r="L9">
        <v>36453.629999999997</v>
      </c>
      <c r="M9">
        <v>36602.82</v>
      </c>
    </row>
    <row r="10" spans="1:13" x14ac:dyDescent="0.25">
      <c r="A10">
        <v>9</v>
      </c>
      <c r="B10">
        <v>35212.559999999998</v>
      </c>
      <c r="C10">
        <v>35318.199999999997</v>
      </c>
      <c r="D10">
        <v>35600.75</v>
      </c>
      <c r="E10">
        <v>35565.15</v>
      </c>
      <c r="F10">
        <v>35956.370000000003</v>
      </c>
      <c r="G10">
        <v>36064.239999999998</v>
      </c>
      <c r="H10">
        <v>36100.300000000003</v>
      </c>
      <c r="I10">
        <v>36028.1</v>
      </c>
      <c r="J10">
        <v>36172.21</v>
      </c>
      <c r="K10">
        <v>36208.379999999997</v>
      </c>
      <c r="L10">
        <v>36461.839999999997</v>
      </c>
      <c r="M10">
        <v>36607.69</v>
      </c>
    </row>
    <row r="11" spans="1:13" x14ac:dyDescent="0.25">
      <c r="A11">
        <v>10</v>
      </c>
      <c r="B11">
        <v>35215.96</v>
      </c>
      <c r="C11">
        <v>35328.25</v>
      </c>
      <c r="D11">
        <v>35599.599999999999</v>
      </c>
      <c r="E11">
        <v>35578.120000000003</v>
      </c>
      <c r="F11">
        <v>35959.839999999997</v>
      </c>
      <c r="G11">
        <v>36065.440000000002</v>
      </c>
      <c r="H11">
        <v>36097.97</v>
      </c>
      <c r="I11">
        <v>36032.74</v>
      </c>
      <c r="J11">
        <v>36173.42</v>
      </c>
      <c r="K11">
        <v>36216.53</v>
      </c>
      <c r="L11">
        <v>36466.69</v>
      </c>
      <c r="M11">
        <v>36615.93</v>
      </c>
    </row>
    <row r="12" spans="1:13" x14ac:dyDescent="0.25">
      <c r="A12">
        <v>11</v>
      </c>
      <c r="B12">
        <v>35219.370000000003</v>
      </c>
      <c r="C12">
        <v>35338.31</v>
      </c>
      <c r="D12">
        <v>35598.449999999997</v>
      </c>
      <c r="E12">
        <v>35591.1</v>
      </c>
      <c r="F12">
        <v>35963.32</v>
      </c>
      <c r="G12">
        <v>36066.639999999999</v>
      </c>
      <c r="H12">
        <v>36095.64</v>
      </c>
      <c r="I12">
        <v>36037.379999999997</v>
      </c>
      <c r="J12">
        <v>36174.620000000003</v>
      </c>
      <c r="K12">
        <v>36224.68</v>
      </c>
      <c r="L12">
        <v>36471.550000000003</v>
      </c>
      <c r="M12">
        <v>36624.17</v>
      </c>
    </row>
    <row r="13" spans="1:13" x14ac:dyDescent="0.25">
      <c r="A13">
        <v>12</v>
      </c>
      <c r="B13">
        <v>35222.769999999997</v>
      </c>
      <c r="C13">
        <v>35348.370000000003</v>
      </c>
      <c r="D13">
        <v>35597.300000000003</v>
      </c>
      <c r="E13">
        <v>35604.080000000002</v>
      </c>
      <c r="F13">
        <v>35966.79</v>
      </c>
      <c r="G13">
        <v>36067.839999999997</v>
      </c>
      <c r="H13">
        <v>36093.31</v>
      </c>
      <c r="I13">
        <v>36042.019999999997</v>
      </c>
      <c r="J13">
        <v>36175.83</v>
      </c>
      <c r="K13">
        <v>36232.83</v>
      </c>
      <c r="L13">
        <v>36476.400000000001</v>
      </c>
      <c r="M13">
        <v>36632.410000000003</v>
      </c>
    </row>
    <row r="14" spans="1:13" x14ac:dyDescent="0.25">
      <c r="A14">
        <v>13</v>
      </c>
      <c r="B14">
        <v>35226.17</v>
      </c>
      <c r="C14">
        <v>35358.43</v>
      </c>
      <c r="D14">
        <v>35596.15</v>
      </c>
      <c r="E14">
        <v>35617.07</v>
      </c>
      <c r="F14">
        <v>35970.269999999997</v>
      </c>
      <c r="G14">
        <v>36069.050000000003</v>
      </c>
      <c r="H14">
        <v>36090.980000000003</v>
      </c>
      <c r="I14">
        <v>36046.660000000003</v>
      </c>
      <c r="J14">
        <v>36177.03</v>
      </c>
      <c r="K14">
        <v>36240.99</v>
      </c>
      <c r="L14">
        <v>36481.25</v>
      </c>
      <c r="M14">
        <v>36640.65</v>
      </c>
    </row>
    <row r="15" spans="1:13" x14ac:dyDescent="0.25">
      <c r="A15">
        <v>14</v>
      </c>
      <c r="B15">
        <v>35229.58</v>
      </c>
      <c r="C15">
        <v>35368.49</v>
      </c>
      <c r="D15">
        <v>35595.01</v>
      </c>
      <c r="E15">
        <v>35630.06</v>
      </c>
      <c r="F15">
        <v>35973.75</v>
      </c>
      <c r="G15">
        <v>36070.25</v>
      </c>
      <c r="H15">
        <v>36088.639999999999</v>
      </c>
      <c r="I15">
        <v>36051.31</v>
      </c>
      <c r="J15">
        <v>36178.239999999998</v>
      </c>
      <c r="K15">
        <v>36249.14</v>
      </c>
      <c r="L15">
        <v>36486.11</v>
      </c>
      <c r="M15">
        <v>36648.9</v>
      </c>
    </row>
    <row r="16" spans="1:13" x14ac:dyDescent="0.25">
      <c r="A16">
        <v>15</v>
      </c>
      <c r="B16">
        <v>35232.980000000003</v>
      </c>
      <c r="C16">
        <v>35378.559999999998</v>
      </c>
      <c r="D16">
        <v>35593.86</v>
      </c>
      <c r="E16">
        <v>35643.050000000003</v>
      </c>
      <c r="F16">
        <v>35977.22</v>
      </c>
      <c r="G16">
        <v>36071.449999999997</v>
      </c>
      <c r="H16">
        <v>36086.31</v>
      </c>
      <c r="I16">
        <v>36055.949999999997</v>
      </c>
      <c r="J16">
        <v>36179.440000000002</v>
      </c>
      <c r="K16">
        <v>36257.300000000003</v>
      </c>
      <c r="L16">
        <v>36490.959999999999</v>
      </c>
      <c r="M16">
        <v>36657.15</v>
      </c>
    </row>
    <row r="17" spans="1:13" x14ac:dyDescent="0.25">
      <c r="A17">
        <v>16</v>
      </c>
      <c r="B17">
        <v>35236.39</v>
      </c>
      <c r="C17">
        <v>35388.629999999997</v>
      </c>
      <c r="D17">
        <v>35592.71</v>
      </c>
      <c r="E17">
        <v>35656.050000000003</v>
      </c>
      <c r="F17">
        <v>35980.699999999997</v>
      </c>
      <c r="G17">
        <v>36072.65</v>
      </c>
      <c r="H17">
        <v>36083.980000000003</v>
      </c>
      <c r="I17">
        <v>36060.589999999997</v>
      </c>
      <c r="J17">
        <v>36180.65</v>
      </c>
      <c r="K17">
        <v>36265.46</v>
      </c>
      <c r="L17">
        <v>36495.82</v>
      </c>
      <c r="M17">
        <v>36665.4</v>
      </c>
    </row>
    <row r="18" spans="1:13" x14ac:dyDescent="0.25">
      <c r="A18">
        <v>17</v>
      </c>
      <c r="B18">
        <v>35239.79</v>
      </c>
      <c r="C18">
        <v>35398.699999999997</v>
      </c>
      <c r="D18">
        <v>35591.56</v>
      </c>
      <c r="E18">
        <v>35669.06</v>
      </c>
      <c r="F18">
        <v>35984.18</v>
      </c>
      <c r="G18">
        <v>36073.85</v>
      </c>
      <c r="H18">
        <v>36081.65</v>
      </c>
      <c r="I18">
        <v>36065.24</v>
      </c>
      <c r="J18">
        <v>36181.85</v>
      </c>
      <c r="K18">
        <v>36273.620000000003</v>
      </c>
      <c r="L18">
        <v>36500.68</v>
      </c>
      <c r="M18">
        <v>36673.65</v>
      </c>
    </row>
    <row r="19" spans="1:13" x14ac:dyDescent="0.25">
      <c r="A19">
        <v>18</v>
      </c>
      <c r="B19">
        <v>35243.199999999997</v>
      </c>
      <c r="C19">
        <v>35408.769999999997</v>
      </c>
      <c r="D19">
        <v>35590.410000000003</v>
      </c>
      <c r="E19">
        <v>35682.07</v>
      </c>
      <c r="F19">
        <v>35987.65</v>
      </c>
      <c r="G19">
        <v>36075.06</v>
      </c>
      <c r="H19">
        <v>36079.32</v>
      </c>
      <c r="I19">
        <v>36069.879999999997</v>
      </c>
      <c r="J19">
        <v>36183.06</v>
      </c>
      <c r="K19">
        <v>36281.78</v>
      </c>
      <c r="L19">
        <v>36505.53</v>
      </c>
      <c r="M19">
        <v>36681.9</v>
      </c>
    </row>
    <row r="20" spans="1:13" x14ac:dyDescent="0.25">
      <c r="A20">
        <v>19</v>
      </c>
      <c r="B20">
        <v>35246.6</v>
      </c>
      <c r="C20">
        <v>35418.85</v>
      </c>
      <c r="D20">
        <v>35589.26</v>
      </c>
      <c r="E20">
        <v>35695.08</v>
      </c>
      <c r="F20">
        <v>35991.129999999997</v>
      </c>
      <c r="G20">
        <v>36076.26</v>
      </c>
      <c r="H20">
        <v>36076.99</v>
      </c>
      <c r="I20">
        <v>36074.53</v>
      </c>
      <c r="J20">
        <v>36184.26</v>
      </c>
      <c r="K20">
        <v>36289.949999999997</v>
      </c>
      <c r="L20">
        <v>36510.39</v>
      </c>
      <c r="M20">
        <v>36690.160000000003</v>
      </c>
    </row>
    <row r="21" spans="1:13" x14ac:dyDescent="0.25">
      <c r="A21">
        <v>20</v>
      </c>
      <c r="B21">
        <v>35250.01</v>
      </c>
      <c r="C21">
        <v>35428.93</v>
      </c>
      <c r="D21">
        <v>35588.11</v>
      </c>
      <c r="E21">
        <v>35708.1</v>
      </c>
      <c r="F21">
        <v>35994.61</v>
      </c>
      <c r="G21">
        <v>36077.46</v>
      </c>
      <c r="H21">
        <v>36074.660000000003</v>
      </c>
      <c r="I21">
        <v>36079.17</v>
      </c>
      <c r="J21">
        <v>36185.47</v>
      </c>
      <c r="K21">
        <v>36298.11</v>
      </c>
      <c r="L21">
        <v>36515.25</v>
      </c>
      <c r="M21">
        <v>36698.410000000003</v>
      </c>
    </row>
    <row r="22" spans="1:13" x14ac:dyDescent="0.25">
      <c r="A22">
        <v>21</v>
      </c>
      <c r="B22">
        <v>35253.410000000003</v>
      </c>
      <c r="C22">
        <v>35439.019999999997</v>
      </c>
      <c r="D22">
        <v>35586.959999999999</v>
      </c>
      <c r="E22">
        <v>35721.120000000003</v>
      </c>
      <c r="F22">
        <v>35998.089999999997</v>
      </c>
      <c r="G22">
        <v>36078.660000000003</v>
      </c>
      <c r="H22">
        <v>36072.33</v>
      </c>
      <c r="I22">
        <v>36083.82</v>
      </c>
      <c r="J22">
        <v>36186.67</v>
      </c>
      <c r="K22">
        <v>36306.28</v>
      </c>
      <c r="L22">
        <v>36520.11</v>
      </c>
      <c r="M22">
        <v>36706.67</v>
      </c>
    </row>
    <row r="23" spans="1:13" x14ac:dyDescent="0.25">
      <c r="A23">
        <v>22</v>
      </c>
      <c r="B23">
        <v>35256.82</v>
      </c>
      <c r="C23">
        <v>35449.1</v>
      </c>
      <c r="D23">
        <v>35585.82</v>
      </c>
      <c r="E23">
        <v>35734.15</v>
      </c>
      <c r="F23">
        <v>36001.57</v>
      </c>
      <c r="G23">
        <v>36079.86</v>
      </c>
      <c r="H23">
        <v>36070</v>
      </c>
      <c r="I23">
        <v>36088.46</v>
      </c>
      <c r="J23">
        <v>36187.879999999997</v>
      </c>
      <c r="K23">
        <v>36314.449999999997</v>
      </c>
      <c r="L23">
        <v>36524.97</v>
      </c>
      <c r="M23">
        <v>36714.93</v>
      </c>
    </row>
    <row r="24" spans="1:13" x14ac:dyDescent="0.25">
      <c r="A24">
        <v>23</v>
      </c>
      <c r="B24">
        <v>35260.230000000003</v>
      </c>
      <c r="C24">
        <v>35459.19</v>
      </c>
      <c r="D24">
        <v>35584.67</v>
      </c>
      <c r="E24">
        <v>35747.19</v>
      </c>
      <c r="F24">
        <v>36005.050000000003</v>
      </c>
      <c r="G24">
        <v>36081.07</v>
      </c>
      <c r="H24">
        <v>36067.68</v>
      </c>
      <c r="I24">
        <v>36093.11</v>
      </c>
      <c r="J24">
        <v>36189.089999999997</v>
      </c>
      <c r="K24">
        <v>36322.629999999997</v>
      </c>
      <c r="L24">
        <v>36529.83</v>
      </c>
      <c r="M24">
        <v>36723.199999999997</v>
      </c>
    </row>
    <row r="25" spans="1:13" x14ac:dyDescent="0.25">
      <c r="A25">
        <v>24</v>
      </c>
      <c r="B25">
        <v>35263.64</v>
      </c>
      <c r="C25">
        <v>35469.279999999999</v>
      </c>
      <c r="D25">
        <v>35583.519999999997</v>
      </c>
      <c r="E25">
        <v>35760.22</v>
      </c>
      <c r="F25">
        <v>36008.519999999997</v>
      </c>
      <c r="G25">
        <v>36082.269999999997</v>
      </c>
      <c r="H25">
        <v>36065.35</v>
      </c>
      <c r="I25">
        <v>36097.760000000002</v>
      </c>
      <c r="J25">
        <v>36190.29</v>
      </c>
      <c r="K25">
        <v>36330.800000000003</v>
      </c>
      <c r="L25">
        <v>36534.69</v>
      </c>
      <c r="M25">
        <v>36731.46</v>
      </c>
    </row>
    <row r="26" spans="1:13" x14ac:dyDescent="0.25">
      <c r="A26">
        <v>25</v>
      </c>
      <c r="B26">
        <v>35267.040000000001</v>
      </c>
      <c r="C26">
        <v>35479.379999999997</v>
      </c>
      <c r="D26">
        <v>35582.370000000003</v>
      </c>
      <c r="E26">
        <v>35773.269999999997</v>
      </c>
      <c r="F26">
        <v>36012</v>
      </c>
      <c r="G26">
        <v>36083.47</v>
      </c>
      <c r="H26">
        <v>36063.019999999997</v>
      </c>
      <c r="I26">
        <v>36102.410000000003</v>
      </c>
      <c r="J26">
        <v>36191.5</v>
      </c>
      <c r="K26">
        <v>36338.980000000003</v>
      </c>
      <c r="L26">
        <v>36539.550000000003</v>
      </c>
      <c r="M26">
        <v>36739.730000000003</v>
      </c>
    </row>
    <row r="27" spans="1:13" x14ac:dyDescent="0.25">
      <c r="A27">
        <v>26</v>
      </c>
      <c r="B27">
        <v>35270.449999999997</v>
      </c>
      <c r="C27">
        <v>35489.480000000003</v>
      </c>
      <c r="D27">
        <v>35581.22</v>
      </c>
      <c r="E27">
        <v>35786.31</v>
      </c>
      <c r="F27">
        <v>36015.480000000003</v>
      </c>
      <c r="G27">
        <v>36084.67</v>
      </c>
      <c r="H27">
        <v>36060.69</v>
      </c>
      <c r="I27">
        <v>36107.06</v>
      </c>
      <c r="J27">
        <v>36192.699999999997</v>
      </c>
      <c r="K27">
        <v>36347.15</v>
      </c>
      <c r="L27">
        <v>36544.42</v>
      </c>
      <c r="M27">
        <v>36747.99</v>
      </c>
    </row>
    <row r="28" spans="1:13" x14ac:dyDescent="0.25">
      <c r="A28">
        <v>27</v>
      </c>
      <c r="B28">
        <v>35273.86</v>
      </c>
      <c r="C28">
        <v>35499.58</v>
      </c>
      <c r="D28">
        <v>35580.07</v>
      </c>
      <c r="E28">
        <v>35799.370000000003</v>
      </c>
      <c r="F28">
        <v>36018.959999999999</v>
      </c>
      <c r="G28">
        <v>36085.870000000003</v>
      </c>
      <c r="H28">
        <v>36058.36</v>
      </c>
      <c r="I28">
        <v>36111.71</v>
      </c>
      <c r="J28">
        <v>36193.910000000003</v>
      </c>
      <c r="K28">
        <v>36355.33</v>
      </c>
      <c r="L28">
        <v>36549.279999999999</v>
      </c>
      <c r="M28">
        <v>36756.26</v>
      </c>
    </row>
    <row r="29" spans="1:13" x14ac:dyDescent="0.25">
      <c r="A29">
        <v>28</v>
      </c>
      <c r="B29">
        <v>35277.269999999997</v>
      </c>
      <c r="C29">
        <v>35509.68</v>
      </c>
      <c r="D29">
        <v>35578.93</v>
      </c>
      <c r="E29">
        <v>35812.42</v>
      </c>
      <c r="F29">
        <v>36022.44</v>
      </c>
      <c r="G29">
        <v>36087.08</v>
      </c>
      <c r="H29">
        <v>36056.03</v>
      </c>
      <c r="I29">
        <v>36116.36</v>
      </c>
      <c r="J29">
        <v>36195.11</v>
      </c>
      <c r="K29">
        <v>36363.519999999997</v>
      </c>
      <c r="L29">
        <v>36554.14</v>
      </c>
      <c r="M29">
        <v>36764.54</v>
      </c>
    </row>
    <row r="30" spans="1:13" x14ac:dyDescent="0.25">
      <c r="A30">
        <v>29</v>
      </c>
      <c r="B30">
        <v>35280.68</v>
      </c>
      <c r="D30">
        <v>35577.78</v>
      </c>
      <c r="E30">
        <v>35825.49</v>
      </c>
      <c r="F30">
        <v>36025.93</v>
      </c>
      <c r="G30">
        <v>36088.28</v>
      </c>
      <c r="H30">
        <v>36053.699999999997</v>
      </c>
      <c r="I30">
        <v>36121.01</v>
      </c>
      <c r="J30">
        <v>36196.32</v>
      </c>
      <c r="K30">
        <v>36371.699999999997</v>
      </c>
      <c r="L30">
        <v>36559.01</v>
      </c>
      <c r="M30">
        <v>36772.81</v>
      </c>
    </row>
    <row r="31" spans="1:13" x14ac:dyDescent="0.25">
      <c r="A31">
        <v>30</v>
      </c>
      <c r="B31">
        <v>35284.089999999997</v>
      </c>
      <c r="D31">
        <v>35576.629999999997</v>
      </c>
      <c r="E31">
        <v>35838.550000000003</v>
      </c>
      <c r="F31">
        <v>36029.410000000003</v>
      </c>
      <c r="G31">
        <v>36089.480000000003</v>
      </c>
      <c r="H31">
        <v>36051.370000000003</v>
      </c>
      <c r="I31">
        <v>36125.660000000003</v>
      </c>
      <c r="J31">
        <v>36197.53</v>
      </c>
      <c r="K31">
        <v>36379.879999999997</v>
      </c>
      <c r="L31">
        <v>36563.870000000003</v>
      </c>
      <c r="M31">
        <v>36781.089999999997</v>
      </c>
    </row>
    <row r="32" spans="1:13" x14ac:dyDescent="0.25">
      <c r="A32">
        <v>31</v>
      </c>
      <c r="B32">
        <v>35287.5</v>
      </c>
      <c r="D32">
        <v>35575.480000000003</v>
      </c>
      <c r="F32">
        <v>36032.89</v>
      </c>
      <c r="H32">
        <v>36049.050000000003</v>
      </c>
      <c r="I32">
        <v>36130.31</v>
      </c>
      <c r="K32">
        <v>36388.07</v>
      </c>
      <c r="M32">
        <v>36789.360000000001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E4A58-4310-40B0-A08B-65725BC1A849}">
  <dimension ref="A1:M32"/>
  <sheetViews>
    <sheetView workbookViewId="0">
      <selection activeCell="D2" sqref="D2"/>
    </sheetView>
  </sheetViews>
  <sheetFormatPr baseColWidth="10"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x14ac:dyDescent="0.25">
      <c r="A2">
        <v>1</v>
      </c>
      <c r="B2">
        <v>36797.64</v>
      </c>
      <c r="C2">
        <v>36727.1</v>
      </c>
      <c r="D2">
        <v>36865.370000000003</v>
      </c>
      <c r="E2">
        <v>37100.68</v>
      </c>
      <c r="F2">
        <v>37266.94</v>
      </c>
    </row>
    <row r="3" spans="1:13" x14ac:dyDescent="0.25">
      <c r="A3">
        <v>2</v>
      </c>
      <c r="B3">
        <v>36805.919999999998</v>
      </c>
      <c r="C3">
        <v>36721.160000000003</v>
      </c>
      <c r="D3">
        <v>36874.239999999998</v>
      </c>
      <c r="E3">
        <v>37107.839999999997</v>
      </c>
      <c r="F3">
        <v>37271.9</v>
      </c>
    </row>
    <row r="4" spans="1:13" x14ac:dyDescent="0.25">
      <c r="A4">
        <v>3</v>
      </c>
      <c r="B4">
        <v>36814.21</v>
      </c>
      <c r="C4">
        <v>36715.22</v>
      </c>
      <c r="D4">
        <v>36883.11</v>
      </c>
      <c r="E4">
        <v>37115</v>
      </c>
      <c r="F4">
        <v>37276.86</v>
      </c>
    </row>
    <row r="5" spans="1:13" x14ac:dyDescent="0.25">
      <c r="A5">
        <v>4</v>
      </c>
      <c r="B5">
        <v>36822.49</v>
      </c>
      <c r="C5">
        <v>36709.29</v>
      </c>
      <c r="D5">
        <v>36891.980000000003</v>
      </c>
      <c r="E5">
        <v>37122.160000000003</v>
      </c>
      <c r="F5">
        <v>37281.82</v>
      </c>
    </row>
    <row r="6" spans="1:13" x14ac:dyDescent="0.25">
      <c r="A6">
        <v>5</v>
      </c>
      <c r="B6">
        <v>36830.78</v>
      </c>
      <c r="C6">
        <v>36703.35</v>
      </c>
      <c r="D6">
        <v>36900.86</v>
      </c>
      <c r="E6">
        <v>37129.33</v>
      </c>
      <c r="F6">
        <v>37286.78</v>
      </c>
    </row>
    <row r="7" spans="1:13" x14ac:dyDescent="0.25">
      <c r="A7">
        <v>6</v>
      </c>
      <c r="B7">
        <v>36839.07</v>
      </c>
      <c r="C7">
        <v>36697.42</v>
      </c>
      <c r="D7">
        <v>36909.730000000003</v>
      </c>
      <c r="E7">
        <v>37136.49</v>
      </c>
      <c r="F7">
        <v>37291.74</v>
      </c>
    </row>
    <row r="8" spans="1:13" x14ac:dyDescent="0.25">
      <c r="A8">
        <v>7</v>
      </c>
      <c r="B8">
        <v>36847.360000000001</v>
      </c>
      <c r="C8">
        <v>36691.480000000003</v>
      </c>
      <c r="D8">
        <v>36918.61</v>
      </c>
      <c r="E8">
        <v>37143.660000000003</v>
      </c>
      <c r="F8">
        <v>37296.699999999997</v>
      </c>
    </row>
    <row r="9" spans="1:13" x14ac:dyDescent="0.25">
      <c r="A9">
        <v>8</v>
      </c>
      <c r="B9">
        <v>36855.65</v>
      </c>
      <c r="C9">
        <v>36685.550000000003</v>
      </c>
      <c r="D9">
        <v>36927.49</v>
      </c>
      <c r="E9">
        <v>37150.83</v>
      </c>
      <c r="F9">
        <v>37301.67</v>
      </c>
    </row>
    <row r="10" spans="1:13" x14ac:dyDescent="0.25">
      <c r="A10">
        <v>9</v>
      </c>
      <c r="B10">
        <v>36863.94</v>
      </c>
      <c r="C10">
        <v>36679.620000000003</v>
      </c>
      <c r="D10">
        <v>36936.379999999997</v>
      </c>
      <c r="E10">
        <v>37158</v>
      </c>
      <c r="F10">
        <v>37306.629999999997</v>
      </c>
    </row>
    <row r="11" spans="1:13" x14ac:dyDescent="0.25">
      <c r="A11">
        <v>10</v>
      </c>
      <c r="B11">
        <v>36857.980000000003</v>
      </c>
      <c r="C11">
        <v>36688.44</v>
      </c>
      <c r="D11">
        <v>36943.51</v>
      </c>
      <c r="E11">
        <v>37162.94</v>
      </c>
    </row>
    <row r="12" spans="1:13" x14ac:dyDescent="0.25">
      <c r="A12">
        <v>11</v>
      </c>
      <c r="B12">
        <v>36852.019999999997</v>
      </c>
      <c r="C12">
        <v>36697.269999999997</v>
      </c>
      <c r="D12">
        <v>36950.639999999999</v>
      </c>
      <c r="E12">
        <v>37167.89</v>
      </c>
    </row>
    <row r="13" spans="1:13" x14ac:dyDescent="0.25">
      <c r="A13">
        <v>12</v>
      </c>
      <c r="B13">
        <v>36846.06</v>
      </c>
      <c r="C13">
        <v>36706.1</v>
      </c>
      <c r="D13">
        <v>36957.769999999997</v>
      </c>
      <c r="E13">
        <v>37172.839999999997</v>
      </c>
    </row>
    <row r="14" spans="1:13" x14ac:dyDescent="0.25">
      <c r="A14">
        <v>13</v>
      </c>
      <c r="B14">
        <v>36840.1</v>
      </c>
      <c r="C14">
        <v>36714.93</v>
      </c>
      <c r="D14">
        <v>36964.9</v>
      </c>
      <c r="E14">
        <v>37177.78</v>
      </c>
    </row>
    <row r="15" spans="1:13" x14ac:dyDescent="0.25">
      <c r="A15">
        <v>14</v>
      </c>
      <c r="B15">
        <v>36834.15</v>
      </c>
      <c r="C15">
        <v>36723.760000000002</v>
      </c>
      <c r="D15">
        <v>36972.04</v>
      </c>
      <c r="E15">
        <v>37182.730000000003</v>
      </c>
    </row>
    <row r="16" spans="1:13" x14ac:dyDescent="0.25">
      <c r="A16">
        <v>15</v>
      </c>
      <c r="B16">
        <v>36828.19</v>
      </c>
      <c r="C16">
        <v>36732.6</v>
      </c>
      <c r="D16">
        <v>36979.17</v>
      </c>
      <c r="E16">
        <v>37187.68</v>
      </c>
    </row>
    <row r="17" spans="1:5" x14ac:dyDescent="0.25">
      <c r="A17">
        <v>16</v>
      </c>
      <c r="B17">
        <v>36822.239999999998</v>
      </c>
      <c r="C17">
        <v>36741.43</v>
      </c>
      <c r="D17">
        <v>36986.31</v>
      </c>
      <c r="E17">
        <v>37192.629999999997</v>
      </c>
    </row>
    <row r="18" spans="1:5" x14ac:dyDescent="0.25">
      <c r="A18">
        <v>17</v>
      </c>
      <c r="B18">
        <v>36816.29</v>
      </c>
      <c r="C18">
        <v>36750.269999999997</v>
      </c>
      <c r="D18">
        <v>36993.440000000002</v>
      </c>
      <c r="E18">
        <v>37197.58</v>
      </c>
    </row>
    <row r="19" spans="1:5" x14ac:dyDescent="0.25">
      <c r="A19">
        <v>18</v>
      </c>
      <c r="B19">
        <v>36810.33</v>
      </c>
      <c r="C19">
        <v>36759.11</v>
      </c>
      <c r="D19">
        <v>37000.58</v>
      </c>
      <c r="E19">
        <v>37202.53</v>
      </c>
    </row>
    <row r="20" spans="1:5" x14ac:dyDescent="0.25">
      <c r="A20">
        <v>19</v>
      </c>
      <c r="B20">
        <v>36804.379999999997</v>
      </c>
      <c r="C20">
        <v>36767.949999999997</v>
      </c>
      <c r="D20">
        <v>37007.72</v>
      </c>
      <c r="E20">
        <v>37207.480000000003</v>
      </c>
    </row>
    <row r="21" spans="1:5" x14ac:dyDescent="0.25">
      <c r="A21">
        <v>20</v>
      </c>
      <c r="B21">
        <v>36798.43</v>
      </c>
      <c r="C21">
        <v>36776.800000000003</v>
      </c>
      <c r="D21">
        <v>37014.870000000003</v>
      </c>
      <c r="E21">
        <v>37212.43</v>
      </c>
    </row>
    <row r="22" spans="1:5" x14ac:dyDescent="0.25">
      <c r="A22">
        <v>21</v>
      </c>
      <c r="B22">
        <v>36792.480000000003</v>
      </c>
      <c r="C22">
        <v>36785.65</v>
      </c>
      <c r="D22">
        <v>37022.01</v>
      </c>
      <c r="E22">
        <v>37217.379999999997</v>
      </c>
    </row>
    <row r="23" spans="1:5" x14ac:dyDescent="0.25">
      <c r="A23">
        <v>22</v>
      </c>
      <c r="B23">
        <v>36786.53</v>
      </c>
      <c r="C23">
        <v>36794.5</v>
      </c>
      <c r="D23">
        <v>37029.160000000003</v>
      </c>
      <c r="E23">
        <v>37222.33</v>
      </c>
    </row>
    <row r="24" spans="1:5" x14ac:dyDescent="0.25">
      <c r="A24">
        <v>23</v>
      </c>
      <c r="B24">
        <v>36780.58</v>
      </c>
      <c r="C24">
        <v>36803.35</v>
      </c>
      <c r="D24">
        <v>37036.300000000003</v>
      </c>
      <c r="E24">
        <v>37227.29</v>
      </c>
    </row>
    <row r="25" spans="1:5" x14ac:dyDescent="0.25">
      <c r="A25">
        <v>24</v>
      </c>
      <c r="B25">
        <v>36774.639999999999</v>
      </c>
      <c r="C25">
        <v>36812.199999999997</v>
      </c>
      <c r="D25">
        <v>37043.449999999997</v>
      </c>
      <c r="E25">
        <v>37232.239999999998</v>
      </c>
    </row>
    <row r="26" spans="1:5" x14ac:dyDescent="0.25">
      <c r="A26">
        <v>25</v>
      </c>
      <c r="B26">
        <v>36768.69</v>
      </c>
      <c r="C26">
        <v>36821.06</v>
      </c>
      <c r="D26">
        <v>37050.6</v>
      </c>
      <c r="E26">
        <v>37237.199999999997</v>
      </c>
    </row>
    <row r="27" spans="1:5" x14ac:dyDescent="0.25">
      <c r="A27">
        <v>26</v>
      </c>
      <c r="B27">
        <v>36762.75</v>
      </c>
      <c r="C27">
        <v>36829.919999999998</v>
      </c>
      <c r="D27">
        <v>37057.75</v>
      </c>
      <c r="E27">
        <v>37242.15</v>
      </c>
    </row>
    <row r="28" spans="1:5" x14ac:dyDescent="0.25">
      <c r="A28">
        <v>27</v>
      </c>
      <c r="B28">
        <v>36756.800000000003</v>
      </c>
      <c r="C28">
        <v>36838.78</v>
      </c>
      <c r="D28">
        <v>37064.9</v>
      </c>
      <c r="E28">
        <v>37247.11</v>
      </c>
    </row>
    <row r="29" spans="1:5" x14ac:dyDescent="0.25">
      <c r="A29">
        <v>28</v>
      </c>
      <c r="B29">
        <v>36750.86</v>
      </c>
      <c r="C29">
        <v>36847.64</v>
      </c>
      <c r="D29">
        <v>37072.050000000003</v>
      </c>
      <c r="E29">
        <v>37252.06</v>
      </c>
    </row>
    <row r="30" spans="1:5" x14ac:dyDescent="0.25">
      <c r="A30">
        <v>29</v>
      </c>
      <c r="B30">
        <v>36744.92</v>
      </c>
      <c r="C30">
        <v>36856.5</v>
      </c>
      <c r="D30">
        <v>37079.21</v>
      </c>
      <c r="E30">
        <v>37257.019999999997</v>
      </c>
    </row>
    <row r="31" spans="1:5" x14ac:dyDescent="0.25">
      <c r="A31">
        <v>30</v>
      </c>
      <c r="B31">
        <v>36738.980000000003</v>
      </c>
      <c r="D31">
        <v>37086.36</v>
      </c>
      <c r="E31">
        <v>37261.980000000003</v>
      </c>
    </row>
    <row r="32" spans="1:5" x14ac:dyDescent="0.25">
      <c r="A32">
        <v>31</v>
      </c>
      <c r="B32">
        <v>36733.040000000001</v>
      </c>
      <c r="D32">
        <v>37093.519999999997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B2E8D-37B7-4BCC-9468-279B271B236B}">
  <dimension ref="C3:U6"/>
  <sheetViews>
    <sheetView topLeftCell="H1" workbookViewId="0">
      <selection activeCell="S22" sqref="S22"/>
    </sheetView>
  </sheetViews>
  <sheetFormatPr baseColWidth="10" defaultRowHeight="15" x14ac:dyDescent="0.25"/>
  <cols>
    <col min="3" max="3" width="14.42578125" bestFit="1" customWidth="1"/>
    <col min="7" max="19" width="11.42578125" customWidth="1"/>
    <col min="20" max="20" width="11.85546875" customWidth="1"/>
  </cols>
  <sheetData>
    <row r="3" spans="3:21" x14ac:dyDescent="0.25">
      <c r="D3" s="3" t="s">
        <v>13</v>
      </c>
      <c r="E3" s="3" t="s">
        <v>14</v>
      </c>
      <c r="F3" s="3" t="s">
        <v>15</v>
      </c>
      <c r="G3" s="3" t="s">
        <v>1</v>
      </c>
      <c r="H3" s="3" t="s">
        <v>2</v>
      </c>
      <c r="I3" s="3" t="s">
        <v>3</v>
      </c>
      <c r="J3" s="3" t="s">
        <v>4</v>
      </c>
      <c r="K3" s="4" t="s">
        <v>5</v>
      </c>
      <c r="L3" s="3" t="s">
        <v>6</v>
      </c>
      <c r="M3" s="3" t="s">
        <v>7</v>
      </c>
      <c r="N3" s="3" t="s">
        <v>8</v>
      </c>
      <c r="O3" s="3" t="s">
        <v>9</v>
      </c>
      <c r="P3" s="3" t="s">
        <v>10</v>
      </c>
      <c r="Q3" s="3" t="s">
        <v>11</v>
      </c>
      <c r="R3" s="3" t="s">
        <v>12</v>
      </c>
      <c r="S3" s="3"/>
      <c r="T3" s="3" t="s">
        <v>26</v>
      </c>
      <c r="U3" s="3" t="s">
        <v>25</v>
      </c>
    </row>
    <row r="4" spans="3:21" x14ac:dyDescent="0.25">
      <c r="C4" t="s">
        <v>27</v>
      </c>
      <c r="D4" s="3">
        <f>+portada!D5</f>
        <v>1</v>
      </c>
      <c r="E4" s="3" t="str">
        <f>+portada!E5</f>
        <v>Mar</v>
      </c>
      <c r="F4" s="3">
        <f>+portada!G5</f>
        <v>2024</v>
      </c>
      <c r="G4" t="b">
        <f>+IF(E4="Ene",VLOOKUP(D4,'2022'!A1:M32,2,FALSE))</f>
        <v>0</v>
      </c>
      <c r="H4" t="b">
        <f>+IF(E4="Feb",VLOOKUP(D4,'2022'!A1:M32,3,FALSE))</f>
        <v>0</v>
      </c>
      <c r="I4">
        <f>+IF(E4="Mar",VLOOKUP(D4,'2022'!A1:M32,4,FALSE))</f>
        <v>31552.639999999999</v>
      </c>
      <c r="J4" t="b">
        <f>+IF(E4="Abr",VLOOKUP(D4,'2022'!A1:M32,5,FALSE))</f>
        <v>0</v>
      </c>
      <c r="K4" t="b">
        <f>+IF(E4="May",VLOOKUP(D4,'2022'!A1:M32,6,FALSE))</f>
        <v>0</v>
      </c>
      <c r="L4" t="b">
        <f>+IF(E4="Jun",VLOOKUP(D4,'2022'!A1:M32,7,FALSE))</f>
        <v>0</v>
      </c>
      <c r="M4" t="b">
        <f>+IF(E4="Jul",VLOOKUP(D4,'2022'!A1:M32,8,FALSE))</f>
        <v>0</v>
      </c>
      <c r="N4" t="b">
        <f>+IF(E4="Ago",VLOOKUP(D4,'2022'!A1:M32,9,FALSE))</f>
        <v>0</v>
      </c>
      <c r="O4" t="b">
        <f>+IF(E4="Sep",VLOOKUP(D4,'2022'!A1:M32,10,FALSE))</f>
        <v>0</v>
      </c>
      <c r="P4" t="b">
        <f>+IF(E4="Oct",VLOOKUP(D4,'2022'!A1:M32,11,FALSE))</f>
        <v>0</v>
      </c>
      <c r="Q4" t="b">
        <f>+IF(E4="Nov",VLOOKUP(D4,'2022'!A1:M32,12,FALSE))</f>
        <v>0</v>
      </c>
      <c r="R4" t="b">
        <f>+IF(E4="Dic",VLOOKUP(D4,'2022'!A1:M32,13,FALSE))</f>
        <v>0</v>
      </c>
      <c r="S4">
        <v>2022</v>
      </c>
      <c r="T4" s="2">
        <f>+MAX(G4:R4)</f>
        <v>31552.639999999999</v>
      </c>
      <c r="U4" s="2">
        <f>+VLOOKUP(F4,S4:T6,2,FALSE)</f>
        <v>36865.370000000003</v>
      </c>
    </row>
    <row r="5" spans="3:21" x14ac:dyDescent="0.25">
      <c r="G5" t="b">
        <f>+IF(E4="Ene",VLOOKUP(D4,'2023'!A1:M32,2,FALSE))</f>
        <v>0</v>
      </c>
      <c r="H5" t="b">
        <f>+IF(E4="Feb",VLOOKUP(D4,'2023'!A1:M32,3,FALSE))</f>
        <v>0</v>
      </c>
      <c r="I5">
        <f>+IF(E4="Mar",VLOOKUP(D4,'2023'!A1:M32,4,FALSE))</f>
        <v>35519.79</v>
      </c>
      <c r="J5" t="b">
        <f>+IF(E4="Abr",VLOOKUP(D4,'2023'!A1:M32,5,FALSE))</f>
        <v>0</v>
      </c>
      <c r="K5" t="b">
        <f>+IF(E4="May",VLOOKUP(D4,'2023'!A1:M32,6,FALSE))</f>
        <v>0</v>
      </c>
      <c r="L5" t="b">
        <f>+IF(E4="Jun",VLOOKUP(D4,'2023'!A1:M32,7,FALSE))</f>
        <v>0</v>
      </c>
      <c r="M5" t="b">
        <f>+IF(E4="Jul",VLOOKUP(D4,'2023'!A1:M32,8,FALSE))</f>
        <v>0</v>
      </c>
      <c r="N5" t="b">
        <f>+IF(E4="Ago",VLOOKUP(D4,'2023'!A1:M32,9,FALSE))</f>
        <v>0</v>
      </c>
      <c r="O5" t="b">
        <f>+IF(E4="Sep",VLOOKUP(D4,'2023'!A1:M32,10,FALSE))</f>
        <v>0</v>
      </c>
      <c r="P5" t="b">
        <f>+IF(E4="Oct",VLOOKUP(D4,'2023'!A1:M32,11,FALSE))</f>
        <v>0</v>
      </c>
      <c r="Q5" t="b">
        <f>+IF(E4="Nov",VLOOKUP(D4,'2023'!A1:M32,12,FALSE))</f>
        <v>0</v>
      </c>
      <c r="R5" t="b">
        <f>+IF(E4="Dic",VLOOKUP(D4,'2023'!A1:M32,13,FALSE))</f>
        <v>0</v>
      </c>
      <c r="S5">
        <v>2023</v>
      </c>
      <c r="T5" s="2">
        <f>+MAX(G5:R5)</f>
        <v>35519.79</v>
      </c>
    </row>
    <row r="6" spans="3:21" x14ac:dyDescent="0.25">
      <c r="G6" t="b">
        <f>+IF(E4="Ene",VLOOKUP(D4,'2024'!A1:M32,2,FALSE))</f>
        <v>0</v>
      </c>
      <c r="H6" t="b">
        <f>+IF(E4="Feb",VLOOKUP(D4,'2024'!A1:M32,3,FALSE))</f>
        <v>0</v>
      </c>
      <c r="I6">
        <f>+IF(E4="Mar",VLOOKUP(D4,'2024'!A1:M32,4,FALSE))</f>
        <v>36865.370000000003</v>
      </c>
      <c r="J6" t="b">
        <f>+IF(E4="Abr",VLOOKUP(D4,'2024'!A1:M32,5,FALSE))</f>
        <v>0</v>
      </c>
      <c r="K6" t="b">
        <f>+IF(E4="May",VLOOKUP(D4,'2024'!A1:M32,6,FALSE))</f>
        <v>0</v>
      </c>
      <c r="L6" t="b">
        <f>+IF(E4="Jun",VLOOKUP(D4,'2024'!A1:M32,7,FALSE))</f>
        <v>0</v>
      </c>
      <c r="M6" t="b">
        <f>+IF(E4="Jul",VLOOKUP(D4,'2024'!A1:M32,8,FALSE))</f>
        <v>0</v>
      </c>
      <c r="N6" t="b">
        <f>+IF(E4="Ago",VLOOKUP(D4,'2024'!A1:M32,9,FALSE))</f>
        <v>0</v>
      </c>
      <c r="O6" t="b">
        <f>+IF(E4="Sep",VLOOKUP(D4,'2024'!A1:M32,10,FALSE))</f>
        <v>0</v>
      </c>
      <c r="P6" t="b">
        <f>+IF(E4="Oct",VLOOKUP(D4,'2024'!A1:M32,11,FALSE))</f>
        <v>0</v>
      </c>
      <c r="Q6" t="b">
        <f>+IF(E4="Nov",VLOOKUP(D4,'2024'!A1:M32,12,FALSE))</f>
        <v>0</v>
      </c>
      <c r="R6" t="b">
        <f>+IF(E4="Dic",VLOOKUP(D4,'2024'!A1:M32,13,FALSE))</f>
        <v>0</v>
      </c>
      <c r="S6">
        <v>2024</v>
      </c>
      <c r="T6" s="2">
        <f>+MAX(G6:R6)</f>
        <v>36865.370000000003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C86AA7B-687F-4830-80B9-E1A85C5C421B}">
          <x14:formula1>
            <xm:f>'2022'!$O$2:$O$13</xm:f>
          </x14:formula1>
          <xm:sqref>E4</xm:sqref>
        </x14:dataValidation>
        <x14:dataValidation type="list" allowBlank="1" showInputMessage="1" showErrorMessage="1" xr:uid="{EF7687D7-313B-4EB4-BE11-011147FBCC8D}">
          <x14:formula1>
            <xm:f>'2022'!$A$2:$A$32</xm:f>
          </x14:formula1>
          <xm:sqref>D4</xm:sqref>
        </x14:dataValidation>
        <x14:dataValidation type="list" allowBlank="1" showInputMessage="1" showErrorMessage="1" xr:uid="{98F185AD-8586-4299-9933-F19EED1DD494}">
          <x14:formula1>
            <xm:f>'2022'!$P$2:$P$4</xm:f>
          </x14:formula1>
          <xm:sqref>F4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portada</vt:lpstr>
      <vt:lpstr>estrato</vt:lpstr>
      <vt:lpstr>2022</vt:lpstr>
      <vt:lpstr>2023</vt:lpstr>
      <vt:lpstr>2024</vt:lpstr>
      <vt:lpstr>cálculo valor 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JC. Cadenas</dc:creator>
  <cp:lastModifiedBy>Javier JC. Cadenas</cp:lastModifiedBy>
  <cp:lastPrinted>2024-04-29T20:17:58Z</cp:lastPrinted>
  <dcterms:created xsi:type="dcterms:W3CDTF">2024-04-22T20:46:49Z</dcterms:created>
  <dcterms:modified xsi:type="dcterms:W3CDTF">2024-04-29T22:07:39Z</dcterms:modified>
</cp:coreProperties>
</file>