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.munoz\Downloads\"/>
    </mc:Choice>
  </mc:AlternateContent>
  <xr:revisionPtr revIDLastSave="0" documentId="8_{90BC714E-225E-4E3F-93CD-90F7369AB931}" xr6:coauthVersionLast="45" xr6:coauthVersionMax="45" xr10:uidLastSave="{00000000-0000-0000-0000-000000000000}"/>
  <bookViews>
    <workbookView xWindow="-120" yWindow="-120" windowWidth="29040" windowHeight="15840" xr2:uid="{B77140A7-B726-40AF-8226-62EEDD8D3959}"/>
  </bookViews>
  <sheets>
    <sheet name="Presupuesto" sheetId="5" r:id="rId1"/>
    <sheet name="Hoja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0" i="5" l="1"/>
  <c r="G39" i="5"/>
  <c r="G38" i="5"/>
  <c r="G37" i="5"/>
  <c r="G36" i="5"/>
  <c r="G32" i="5"/>
  <c r="G31" i="5"/>
  <c r="G30" i="5"/>
  <c r="H33" i="5" s="1"/>
  <c r="G26" i="5"/>
  <c r="G25" i="5"/>
  <c r="G24" i="5"/>
  <c r="G23" i="5"/>
  <c r="G19" i="5"/>
  <c r="G18" i="5"/>
  <c r="G17" i="5"/>
  <c r="G16" i="5"/>
  <c r="G15" i="5"/>
  <c r="G14" i="5"/>
  <c r="G13" i="5"/>
  <c r="G12" i="5"/>
  <c r="G11" i="5"/>
  <c r="G7" i="5"/>
  <c r="G6" i="5"/>
  <c r="H8" i="5" s="1"/>
  <c r="H41" i="5" l="1"/>
  <c r="H27" i="5"/>
  <c r="H20" i="5"/>
  <c r="H44" i="5"/>
  <c r="H47" i="5" l="1"/>
  <c r="H45" i="5"/>
  <c r="H46" i="5"/>
  <c r="H48" i="5" l="1"/>
  <c r="H49" i="5" s="1"/>
  <c r="F51" i="5" s="1"/>
  <c r="O42" i="2" l="1"/>
  <c r="O41" i="2"/>
  <c r="O40" i="2"/>
  <c r="O39" i="2"/>
  <c r="N38" i="2"/>
  <c r="O38" i="2" s="1"/>
  <c r="O37" i="2"/>
  <c r="O36" i="2"/>
  <c r="O35" i="2"/>
  <c r="O34" i="2"/>
  <c r="O33" i="2"/>
  <c r="O32" i="2"/>
  <c r="O31" i="2"/>
  <c r="O30" i="2"/>
  <c r="O29" i="2"/>
  <c r="O28" i="2"/>
  <c r="O27" i="2"/>
  <c r="O26" i="2"/>
  <c r="N25" i="2"/>
  <c r="O25" i="2" s="1"/>
  <c r="N24" i="2"/>
  <c r="O24" i="2" s="1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N10" i="2"/>
  <c r="O10" i="2" s="1"/>
  <c r="N9" i="2"/>
  <c r="O9" i="2" s="1"/>
  <c r="O8" i="2"/>
  <c r="O7" i="2"/>
  <c r="O43" i="2" l="1"/>
  <c r="N44" i="2" s="1"/>
  <c r="O44" i="2" s="1"/>
  <c r="O45" i="2" s="1"/>
  <c r="G52" i="2" l="1"/>
  <c r="G51" i="2"/>
  <c r="G50" i="2"/>
  <c r="G49" i="2"/>
  <c r="G48" i="2"/>
  <c r="G47" i="2"/>
  <c r="G46" i="2"/>
  <c r="G45" i="2"/>
  <c r="G44" i="2"/>
  <c r="G43" i="2"/>
  <c r="G42" i="2"/>
  <c r="G41" i="2"/>
  <c r="G37" i="2"/>
  <c r="G36" i="2"/>
  <c r="G35" i="2"/>
  <c r="G34" i="2"/>
  <c r="G33" i="2"/>
  <c r="G28" i="2"/>
  <c r="G27" i="2"/>
  <c r="G26" i="2"/>
  <c r="G25" i="2"/>
  <c r="G24" i="2"/>
  <c r="G20" i="2"/>
  <c r="G19" i="2"/>
  <c r="G18" i="2"/>
  <c r="G17" i="2"/>
  <c r="G16" i="2"/>
  <c r="G15" i="2"/>
  <c r="G14" i="2"/>
  <c r="G13" i="2"/>
  <c r="G9" i="2"/>
  <c r="G8" i="2"/>
  <c r="G7" i="2"/>
  <c r="G6" i="2"/>
  <c r="H29" i="2" l="1"/>
  <c r="H38" i="2"/>
  <c r="H53" i="2"/>
  <c r="H10" i="2"/>
  <c r="H21" i="2"/>
  <c r="G56" i="2"/>
  <c r="D58" i="2" s="1"/>
</calcChain>
</file>

<file path=xl/sharedStrings.xml><?xml version="1.0" encoding="utf-8"?>
<sst xmlns="http://schemas.openxmlformats.org/spreadsheetml/2006/main" count="266" uniqueCount="163">
  <si>
    <t>Detalle del presupuesto y valores unitarios</t>
  </si>
  <si>
    <t>Item</t>
  </si>
  <si>
    <t>Unid.</t>
  </si>
  <si>
    <t>Cant.</t>
  </si>
  <si>
    <t xml:space="preserve">Valor unitario </t>
  </si>
  <si>
    <t>Subtotal</t>
  </si>
  <si>
    <t>Total</t>
  </si>
  <si>
    <t>COSTOS DE EJECUCIÓN DE OBRAS</t>
  </si>
  <si>
    <t>1.1</t>
  </si>
  <si>
    <t xml:space="preserve"> Sistema de riego (materiales)</t>
  </si>
  <si>
    <t>1.1.1</t>
  </si>
  <si>
    <t xml:space="preserve">Red Hidráulica </t>
  </si>
  <si>
    <t>Tuberias (material, diámetro nominal, clase)</t>
  </si>
  <si>
    <t>Tira 6m</t>
  </si>
  <si>
    <t>Ej:</t>
  </si>
  <si>
    <t>Tuberia Hidráulica PVC 110 mm C4</t>
  </si>
  <si>
    <t>Tuberia Hidráulica PVC 90 mm C4</t>
  </si>
  <si>
    <t>Fitting tuberias</t>
  </si>
  <si>
    <t>GL</t>
  </si>
  <si>
    <t>1.1.2</t>
  </si>
  <si>
    <t>Línea de riego, gotero integrado, cinta y emisores</t>
  </si>
  <si>
    <t>Línea (material, diámetro, espesor)</t>
  </si>
  <si>
    <t>m</t>
  </si>
  <si>
    <t xml:space="preserve">Polietileno lineal, diámetro 16 mm, espesor 1,2 mm </t>
  </si>
  <si>
    <t>Emisores (tipo, marca, modelo, normal o autocompensado, gasto, espaciamiento)</t>
  </si>
  <si>
    <t>u.</t>
  </si>
  <si>
    <t>Gotero boton, Acme, AC, 4 l/hr, cada 1m</t>
  </si>
  <si>
    <t>Gotero integrado (tipo, marca, modelo, diámetro, espesor, normal o autocompensado, gasto, espaciamiento)</t>
  </si>
  <si>
    <t>Gotero integrado, Acme, 16 mm, 1,5mm esp,  Normal, 4 l/hr, cada 1m</t>
  </si>
  <si>
    <t>Cinta (tipo, marca, modelo, diámetro, espesor, normal o autocompensado, gasto, espaciamiento)</t>
  </si>
  <si>
    <t xml:space="preserve">rollo </t>
  </si>
  <si>
    <t>Fitting polietileno</t>
  </si>
  <si>
    <t>1.1.3</t>
  </si>
  <si>
    <t xml:space="preserve">Válvulas y reguladores de presión </t>
  </si>
  <si>
    <t>Válvulas manuales (Tipo, material, diámetro)</t>
  </si>
  <si>
    <t>Reguladores de presión (marca, material, diámetro, características)</t>
  </si>
  <si>
    <t>Válvulas de aire (marca, material, diámetro, función)</t>
  </si>
  <si>
    <t>Electroválvulas (marca, material, diámetro)</t>
  </si>
  <si>
    <t>Otro tipo de válvula (marca, material, diámetro, función)</t>
  </si>
  <si>
    <t>1.1.4</t>
  </si>
  <si>
    <t>Automatización</t>
  </si>
  <si>
    <t>Programador (Marca, modelo, nº estaciones)</t>
  </si>
  <si>
    <t>Cables eléctricos (sección o tipo)</t>
  </si>
  <si>
    <t>Tuberia conduit (diámetro)</t>
  </si>
  <si>
    <t>Cajas de distribución</t>
  </si>
  <si>
    <t>Fitting y accesorios</t>
  </si>
  <si>
    <t>1.1.5</t>
  </si>
  <si>
    <t>Centro de control</t>
  </si>
  <si>
    <t>Bomba (s) (motor eléctrico o diesel, marca, modelo, rpm, diámetro del rodete, Hp)</t>
  </si>
  <si>
    <t>Filtro (s) (diámetro, tipo, marca, modelo, caudal, operación manual o autom.)</t>
  </si>
  <si>
    <t>Tablero eléctrico (Hp, partida, características)</t>
  </si>
  <si>
    <t>Manifold de succión</t>
  </si>
  <si>
    <t>Manifold de descarga</t>
  </si>
  <si>
    <t>Válvula de retención (diámetro)</t>
  </si>
  <si>
    <t>Válvula Meplat (diámetro)</t>
  </si>
  <si>
    <t>Válvula de pie (diámetro)</t>
  </si>
  <si>
    <t>Medidor volumétrico (diámetro)</t>
  </si>
  <si>
    <t>Equipo de fertirrigación (detalle anexo)</t>
  </si>
  <si>
    <t>Accesorios (manómetros, fittings,etc)</t>
  </si>
  <si>
    <t xml:space="preserve">Varios </t>
  </si>
  <si>
    <t>Total materiales Sistema de riego sin IVA</t>
  </si>
  <si>
    <t>Superficie del sistema (ha)</t>
  </si>
  <si>
    <t>Costo unitario ($/há)</t>
  </si>
  <si>
    <t>Este total corresponde  al Item Sistema de riego del anexo AT-02. El detalle debe realizarse por cada equipo de riego independiente.</t>
  </si>
  <si>
    <t>Trabajos Previos: Movimientos de Tierra, Preparación del Sitio, Rellenos, Excavaciones</t>
  </si>
  <si>
    <t>Fundaciones y Obras Civiles Módulos Fotovoltaicos</t>
  </si>
  <si>
    <t>Gastos de puesta en Marcha / Pruebas</t>
  </si>
  <si>
    <t>Costo unitario ($/kW)</t>
  </si>
  <si>
    <t>Potencia del sistema (kW)</t>
  </si>
  <si>
    <t>N° BOMBAS A ENERGIZAR</t>
  </si>
  <si>
    <t>NUMERO PANELES</t>
  </si>
  <si>
    <t>TIPO DE BOMBA PRESURIZACION, CONV.</t>
  </si>
  <si>
    <t>SUPERFICIAL</t>
  </si>
  <si>
    <t>TIPO PROYECTO</t>
  </si>
  <si>
    <t>ON-GRID</t>
  </si>
  <si>
    <t>Ítem</t>
  </si>
  <si>
    <t>Descripción</t>
  </si>
  <si>
    <t>Unidad</t>
  </si>
  <si>
    <t>Cantidad</t>
  </si>
  <si>
    <t>Precio Unitario</t>
  </si>
  <si>
    <t>Equipos Electricos</t>
  </si>
  <si>
    <t>Tablero Estanco Sobrepuesto 7 Modulos IP 66</t>
  </si>
  <si>
    <t>un</t>
  </si>
  <si>
    <t>Tablero Control Bomba De Agua</t>
  </si>
  <si>
    <t>cu</t>
  </si>
  <si>
    <t>Protector Diferencial 25A 30ma Legrand A</t>
  </si>
  <si>
    <t>Interruptor Termomagnetico Bipolar A/C Legrand 16A Curva C</t>
  </si>
  <si>
    <t>Interruptor Termomagnetico Monopolar A/C Legrand 16A Curva C</t>
  </si>
  <si>
    <t>Barra cobre 3m y conector para toma tierra paneles FV</t>
  </si>
  <si>
    <t xml:space="preserve">Riel Din Metalico </t>
  </si>
  <si>
    <t>Camara de inspeccion PVC con tapa sistema puesta a tierra 110mm</t>
  </si>
  <si>
    <t>Regleta 6 - 8 Pines (F-N-T)</t>
  </si>
  <si>
    <t>Cable Electrico 4mm verde/amarillo tierras</t>
  </si>
  <si>
    <t>mt</t>
  </si>
  <si>
    <t>Cordon RV-K 3x2,5mm2 F-N-T</t>
  </si>
  <si>
    <t>Cable desnudo  AWG 2/0 tierra de estructura a barra</t>
  </si>
  <si>
    <t xml:space="preserve">terminal tipo ojo AWG 2/0 </t>
  </si>
  <si>
    <t>Prensas Estopas PG-11</t>
  </si>
  <si>
    <t>Cable Señal Sensor Nivel 14 AWG x3 Conductores</t>
  </si>
  <si>
    <t xml:space="preserve">Conduit 16mm Tipo TPR Naranjo </t>
  </si>
  <si>
    <t>Otros Elementos</t>
  </si>
  <si>
    <t>gl</t>
  </si>
  <si>
    <t>Panel Solar</t>
  </si>
  <si>
    <t>Panel SunEnergy 270 W, 60 Celdas</t>
  </si>
  <si>
    <t>Inversor</t>
  </si>
  <si>
    <t>SMA inversor Sunny Boy 1.5</t>
  </si>
  <si>
    <t>Envoy monitorng system ENV-250-EU-M</t>
  </si>
  <si>
    <t>Terminales - cables microinversores</t>
  </si>
  <si>
    <t xml:space="preserve">Terminal cable troncal microinversor L-N </t>
  </si>
  <si>
    <t>Disconnect tool</t>
  </si>
  <si>
    <t>cable enphase microinversor 230v L-N eur</t>
  </si>
  <si>
    <t>Estructura Portapaneles</t>
  </si>
  <si>
    <t>Estructura de soporte</t>
  </si>
  <si>
    <t>Rotulado de sistema FTV</t>
  </si>
  <si>
    <t>Rotulado-diagramas-señaleticas Lamicoid</t>
  </si>
  <si>
    <t>Terminales de conexión MC-4 macho</t>
  </si>
  <si>
    <t>Terminales de conexion MC-4 hembra</t>
  </si>
  <si>
    <t>Terminales de conexion tipo ojo tierras Amarillos</t>
  </si>
  <si>
    <t>flexibles metalicos 1/2"</t>
  </si>
  <si>
    <t>Abrazaderas De Fijacion Tipo Omega 1/2"</t>
  </si>
  <si>
    <t>terminales Rectos 1/2" para Flexibles Metalicos</t>
  </si>
  <si>
    <t>Unidad de medida Monofasico</t>
  </si>
  <si>
    <t>Medidor bidireccional de energía 1Φ Elster A150</t>
  </si>
  <si>
    <t>PLANOS AS BUILT E INSCRIPCIONES SEC</t>
  </si>
  <si>
    <t>Trámites compañía</t>
  </si>
  <si>
    <t>Instalacion electrica-fotovoltaica</t>
  </si>
  <si>
    <t>Inscripcion SEC Anexo TE-4 (necesita plano con  cuadro de carga)</t>
  </si>
  <si>
    <t>Manual de usuario según RGR 02/2017</t>
  </si>
  <si>
    <t xml:space="preserve">Costo Total Neto </t>
  </si>
  <si>
    <t>IVA</t>
  </si>
  <si>
    <t>%</t>
  </si>
  <si>
    <t>Costo Total Electrificacion</t>
  </si>
  <si>
    <t>Obra Civil y Estructura de Montaje</t>
  </si>
  <si>
    <t>Equipamiento Eléctrico</t>
  </si>
  <si>
    <t>Costos de Construcción y Montaje</t>
  </si>
  <si>
    <t>Generación Distribuida / Generación Ciudadana Ley N° 21.118</t>
  </si>
  <si>
    <t>Medidor bidireccional (Marca, modelo, n° de fases)</t>
  </si>
  <si>
    <t>Inscripción SEC Trámite Eléctrico n°4 (TE4)</t>
  </si>
  <si>
    <t>Formularios Ley n° 21.118 (Respuesta de Solicitud de Conexión, Protocolo de Conexión)</t>
  </si>
  <si>
    <t>DETALLE DE PARTIDA DE COSTOS DE INVERSIÓN ($)</t>
  </si>
  <si>
    <t>Sistema de puesta a Tierra (Detalle de barra de cobre, longitud y conector de toma a tierra)</t>
  </si>
  <si>
    <t>Rotulado-diagramas-señaléticas de seguridad según RGR 02/2017</t>
  </si>
  <si>
    <t>Módulos Fotovoltaicos (Marca, modelo, potencia peak, n° de celdas)</t>
  </si>
  <si>
    <t>Protector diferencial tipo A (Marca, amperaje máximo en A, amperaje de fuga en mA)</t>
  </si>
  <si>
    <t xml:space="preserve">Conductor Eléctrico (tipo, sección, fase, neutro o tierra) </t>
  </si>
  <si>
    <t>Accesorios de montaje (Pernería, Middle clamp, end clamp, otros)</t>
  </si>
  <si>
    <t>Elementos de Corriente Continua CC (Fusibles, automáticos, otros)</t>
  </si>
  <si>
    <t>Interruptor Termomagnético Monopolar AC (Marca, amperaje máximo en A, Tipo de curva)</t>
  </si>
  <si>
    <t>Interruptor Termomagnético Bipolar AC (Marca, amperaje máximo en A, Tipo de curva)</t>
  </si>
  <si>
    <t>Conductor solar (Tipo, sección, polo positivo)</t>
  </si>
  <si>
    <r>
      <t xml:space="preserve">Arreglo Fotovoltaico </t>
    </r>
    <r>
      <rPr>
        <b/>
        <sz val="8"/>
        <color rgb="FFFF0000"/>
        <rFont val="Arial"/>
        <family val="2"/>
      </rPr>
      <t>(Mínimo 1 kW de capacidad instalada a la salida del inversor)</t>
    </r>
    <r>
      <rPr>
        <b/>
        <sz val="8"/>
        <rFont val="Arial"/>
        <family val="2"/>
      </rPr>
      <t xml:space="preserve"> </t>
    </r>
  </si>
  <si>
    <t>lnversor (Marca, modelo, potencia de salida)</t>
  </si>
  <si>
    <t>Tablero eléctrico  (Material, Embutido o sobrepuesto, n° de módulos, índice de protección IP)</t>
  </si>
  <si>
    <t>Total materiales Sistema Fotovoltaico Neto</t>
  </si>
  <si>
    <t>Total Neto</t>
  </si>
  <si>
    <t>Total IVA incluido</t>
  </si>
  <si>
    <t>Utilidades de acuerdo a cotizaciones de especialista ERNC</t>
  </si>
  <si>
    <t>Estructura de soporte (Tipo de estructura y material, perfiles, rieles, otras)</t>
  </si>
  <si>
    <t>Otros Elementos de interconexión (prensa estopa, cajas de distribución, MC4, otros)</t>
  </si>
  <si>
    <t>Instalación</t>
  </si>
  <si>
    <t>Gastos generales</t>
  </si>
  <si>
    <t>Estudio e ingeniería</t>
  </si>
  <si>
    <t>Flete y transporte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</si>
</sst>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$-340A]\ #,##0"/>
    <numFmt numFmtId="165" formatCode="&quot;$&quot;\ #,##0"/>
  </numFmts>
  <fonts count="15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11"/>
      <color rgb="FF000000"/>
      <name val="Times New Roman"/>
      <family val="1"/>
    </font>
    <font>
      <sz val="9"/>
      <color rgb="FF000000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name val="Arial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8"/>
      <color rgb="FFFF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99"/>
        <bgColor rgb="FFFFFF99"/>
      </patternFill>
    </fill>
    <fill>
      <patternFill patternType="solid">
        <fgColor rgb="FF99FFCC"/>
        <bgColor rgb="FF99FFCC"/>
      </patternFill>
    </fill>
    <fill>
      <patternFill patternType="solid">
        <fgColor theme="0"/>
        <bgColor theme="0"/>
      </patternFill>
    </fill>
    <fill>
      <patternFill patternType="solid">
        <fgColor rgb="FFE2EFD9"/>
        <bgColor rgb="FFE2EFD9"/>
      </patternFill>
    </fill>
    <fill>
      <patternFill patternType="solid">
        <fgColor rgb="FFF7CAAC"/>
        <bgColor rgb="FFF7CAAC"/>
      </patternFill>
    </fill>
    <fill>
      <patternFill patternType="solid">
        <fgColor rgb="FF92D050"/>
        <bgColor rgb="FF92D050"/>
      </patternFill>
    </fill>
    <fill>
      <patternFill patternType="solid">
        <fgColor rgb="FFF4B083"/>
        <bgColor rgb="FFF4B083"/>
      </patternFill>
    </fill>
    <fill>
      <patternFill patternType="solid">
        <fgColor rgb="FFC5E0B3"/>
        <bgColor rgb="FFC5E0B3"/>
      </patternFill>
    </fill>
    <fill>
      <patternFill patternType="solid">
        <fgColor rgb="FFFFE598"/>
        <bgColor rgb="FFFFE598"/>
      </patternFill>
    </fill>
    <fill>
      <patternFill patternType="solid">
        <fgColor rgb="FFD9E2F3"/>
        <bgColor rgb="FFD9E2F3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14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left" wrapText="1"/>
    </xf>
    <xf numFmtId="0" fontId="3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3" fillId="0" borderId="0" xfId="0" applyFont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164" fontId="2" fillId="0" borderId="3" xfId="0" applyNumberFormat="1" applyFont="1" applyBorder="1"/>
    <xf numFmtId="0" fontId="4" fillId="0" borderId="0" xfId="0" applyFont="1"/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164" fontId="5" fillId="0" borderId="1" xfId="0" applyNumberFormat="1" applyFont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5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5" fillId="0" borderId="2" xfId="0" applyFont="1" applyBorder="1"/>
    <xf numFmtId="0" fontId="4" fillId="0" borderId="2" xfId="0" applyFont="1" applyBorder="1" applyAlignment="1">
      <alignment horizontal="center"/>
    </xf>
    <xf numFmtId="0" fontId="3" fillId="2" borderId="2" xfId="0" applyFont="1" applyFill="1" applyBorder="1"/>
    <xf numFmtId="0" fontId="2" fillId="2" borderId="2" xfId="0" applyFont="1" applyFill="1" applyBorder="1"/>
    <xf numFmtId="0" fontId="2" fillId="2" borderId="2" xfId="0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164" fontId="3" fillId="2" borderId="2" xfId="0" applyNumberFormat="1" applyFont="1" applyFill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164" fontId="3" fillId="0" borderId="0" xfId="0" applyNumberFormat="1" applyFont="1"/>
    <xf numFmtId="164" fontId="3" fillId="0" borderId="6" xfId="0" applyNumberFormat="1" applyFont="1" applyBorder="1" applyAlignment="1">
      <alignment horizontal="right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5" borderId="10" xfId="0" applyFont="1" applyFill="1" applyBorder="1" applyAlignment="1">
      <alignment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6" borderId="10" xfId="0" applyFont="1" applyFill="1" applyBorder="1" applyAlignment="1">
      <alignment horizontal="center" vertical="center" wrapText="1"/>
    </xf>
    <xf numFmtId="165" fontId="8" fillId="6" borderId="10" xfId="0" applyNumberFormat="1" applyFont="1" applyFill="1" applyBorder="1" applyAlignment="1">
      <alignment horizontal="right" vertical="center" wrapText="1"/>
    </xf>
    <xf numFmtId="165" fontId="8" fillId="5" borderId="10" xfId="0" applyNumberFormat="1" applyFont="1" applyFill="1" applyBorder="1" applyAlignment="1">
      <alignment horizontal="right" vertical="center" wrapText="1"/>
    </xf>
    <xf numFmtId="0" fontId="8" fillId="7" borderId="10" xfId="0" applyFont="1" applyFill="1" applyBorder="1" applyAlignment="1">
      <alignment horizontal="center" vertical="center" wrapText="1"/>
    </xf>
    <xf numFmtId="165" fontId="8" fillId="0" borderId="10" xfId="0" applyNumberFormat="1" applyFont="1" applyBorder="1" applyAlignment="1">
      <alignment horizontal="right" vertical="center" wrapText="1"/>
    </xf>
    <xf numFmtId="0" fontId="8" fillId="5" borderId="10" xfId="0" applyFont="1" applyFill="1" applyBorder="1" applyAlignment="1">
      <alignment horizontal="center" vertical="center" wrapText="1"/>
    </xf>
    <xf numFmtId="165" fontId="8" fillId="7" borderId="10" xfId="0" applyNumberFormat="1" applyFont="1" applyFill="1" applyBorder="1" applyAlignment="1">
      <alignment horizontal="right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9" borderId="10" xfId="0" applyFont="1" applyFill="1" applyBorder="1" applyAlignment="1">
      <alignment vertical="center" wrapText="1"/>
    </xf>
    <xf numFmtId="165" fontId="8" fillId="8" borderId="10" xfId="0" applyNumberFormat="1" applyFont="1" applyFill="1" applyBorder="1" applyAlignment="1">
      <alignment horizontal="right" vertical="center" wrapText="1"/>
    </xf>
    <xf numFmtId="0" fontId="9" fillId="4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8" fillId="5" borderId="10" xfId="0" applyFont="1" applyFill="1" applyBorder="1" applyAlignment="1">
      <alignment horizontal="left" vertical="center"/>
    </xf>
    <xf numFmtId="0" fontId="8" fillId="5" borderId="10" xfId="0" applyFont="1" applyFill="1" applyBorder="1" applyAlignment="1">
      <alignment horizontal="center" vertical="center"/>
    </xf>
    <xf numFmtId="165" fontId="8" fillId="10" borderId="10" xfId="0" applyNumberFormat="1" applyFont="1" applyFill="1" applyBorder="1" applyAlignment="1">
      <alignment horizontal="right" vertical="center"/>
    </xf>
    <xf numFmtId="165" fontId="8" fillId="0" borderId="10" xfId="0" applyNumberFormat="1" applyFont="1" applyBorder="1" applyAlignment="1">
      <alignment horizontal="right" vertical="center"/>
    </xf>
    <xf numFmtId="0" fontId="8" fillId="9" borderId="10" xfId="0" applyFont="1" applyFill="1" applyBorder="1" applyAlignment="1">
      <alignment horizontal="left" vertical="center"/>
    </xf>
    <xf numFmtId="0" fontId="8" fillId="11" borderId="10" xfId="0" applyFont="1" applyFill="1" applyBorder="1" applyAlignment="1">
      <alignment horizontal="left" vertical="center"/>
    </xf>
    <xf numFmtId="0" fontId="8" fillId="7" borderId="10" xfId="0" applyFont="1" applyFill="1" applyBorder="1" applyAlignment="1">
      <alignment horizontal="center" vertical="center"/>
    </xf>
    <xf numFmtId="165" fontId="8" fillId="5" borderId="10" xfId="0" applyNumberFormat="1" applyFont="1" applyFill="1" applyBorder="1" applyAlignment="1">
      <alignment horizontal="right" vertical="center"/>
    </xf>
    <xf numFmtId="0" fontId="8" fillId="5" borderId="10" xfId="0" applyFont="1" applyFill="1" applyBorder="1" applyAlignment="1">
      <alignment vertical="center"/>
    </xf>
    <xf numFmtId="0" fontId="8" fillId="0" borderId="10" xfId="0" applyFont="1" applyBorder="1" applyAlignment="1">
      <alignment horizontal="center" vertical="center"/>
    </xf>
    <xf numFmtId="0" fontId="8" fillId="10" borderId="10" xfId="0" applyFont="1" applyFill="1" applyBorder="1" applyAlignment="1">
      <alignment horizontal="center" vertical="center"/>
    </xf>
    <xf numFmtId="0" fontId="8" fillId="8" borderId="10" xfId="0" applyFont="1" applyFill="1" applyBorder="1" applyAlignment="1">
      <alignment vertical="center"/>
    </xf>
    <xf numFmtId="165" fontId="8" fillId="8" borderId="10" xfId="0" applyNumberFormat="1" applyFont="1" applyFill="1" applyBorder="1" applyAlignment="1">
      <alignment horizontal="right" vertical="center"/>
    </xf>
    <xf numFmtId="0" fontId="11" fillId="8" borderId="10" xfId="0" applyFont="1" applyFill="1" applyBorder="1" applyAlignment="1">
      <alignment vertical="center"/>
    </xf>
    <xf numFmtId="0" fontId="11" fillId="8" borderId="10" xfId="0" applyFont="1" applyFill="1" applyBorder="1" applyAlignment="1">
      <alignment horizontal="center" vertical="center"/>
    </xf>
    <xf numFmtId="165" fontId="11" fillId="8" borderId="10" xfId="0" applyNumberFormat="1" applyFont="1" applyFill="1" applyBorder="1" applyAlignment="1">
      <alignment horizontal="right" vertical="center"/>
    </xf>
    <xf numFmtId="0" fontId="11" fillId="5" borderId="10" xfId="0" applyFont="1" applyFill="1" applyBorder="1" applyAlignment="1">
      <alignment vertical="center"/>
    </xf>
    <xf numFmtId="0" fontId="11" fillId="5" borderId="10" xfId="0" applyFont="1" applyFill="1" applyBorder="1" applyAlignment="1">
      <alignment horizontal="center" vertical="center"/>
    </xf>
    <xf numFmtId="165" fontId="11" fillId="12" borderId="10" xfId="0" applyNumberFormat="1" applyFont="1" applyFill="1" applyBorder="1" applyAlignment="1">
      <alignment horizontal="right" vertical="center"/>
    </xf>
    <xf numFmtId="165" fontId="11" fillId="7" borderId="10" xfId="0" applyNumberFormat="1" applyFont="1" applyFill="1" applyBorder="1" applyAlignment="1">
      <alignment horizontal="right" vertical="center"/>
    </xf>
    <xf numFmtId="0" fontId="11" fillId="10" borderId="13" xfId="0" applyFont="1" applyFill="1" applyBorder="1" applyAlignment="1">
      <alignment vertical="center"/>
    </xf>
    <xf numFmtId="0" fontId="11" fillId="10" borderId="10" xfId="0" applyFont="1" applyFill="1" applyBorder="1" applyAlignment="1">
      <alignment horizontal="center" vertical="center"/>
    </xf>
    <xf numFmtId="0" fontId="11" fillId="10" borderId="13" xfId="0" applyFont="1" applyFill="1" applyBorder="1" applyAlignment="1">
      <alignment horizontal="center" vertical="center"/>
    </xf>
    <xf numFmtId="165" fontId="11" fillId="10" borderId="13" xfId="0" applyNumberFormat="1" applyFont="1" applyFill="1" applyBorder="1" applyAlignment="1">
      <alignment horizontal="right" vertical="center"/>
    </xf>
    <xf numFmtId="0" fontId="9" fillId="0" borderId="13" xfId="0" applyFont="1" applyBorder="1" applyAlignment="1">
      <alignment horizontal="right" vertical="center"/>
    </xf>
    <xf numFmtId="0" fontId="12" fillId="0" borderId="13" xfId="0" applyFont="1" applyBorder="1"/>
    <xf numFmtId="0" fontId="12" fillId="0" borderId="13" xfId="0" applyFont="1" applyBorder="1" applyAlignment="1">
      <alignment horizontal="right"/>
    </xf>
    <xf numFmtId="165" fontId="9" fillId="0" borderId="13" xfId="0" applyNumberFormat="1" applyFont="1" applyBorder="1" applyAlignment="1">
      <alignment horizontal="right" vertical="center"/>
    </xf>
    <xf numFmtId="0" fontId="9" fillId="0" borderId="10" xfId="0" applyFont="1" applyBorder="1" applyAlignment="1">
      <alignment horizontal="right" vertical="center"/>
    </xf>
    <xf numFmtId="0" fontId="9" fillId="0" borderId="10" xfId="0" applyFont="1" applyBorder="1" applyAlignment="1">
      <alignment horizontal="center" vertical="center"/>
    </xf>
    <xf numFmtId="3" fontId="9" fillId="0" borderId="10" xfId="0" applyNumberFormat="1" applyFont="1" applyBorder="1" applyAlignment="1">
      <alignment horizontal="center" vertical="center"/>
    </xf>
    <xf numFmtId="165" fontId="9" fillId="0" borderId="1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wrapText="1"/>
    </xf>
    <xf numFmtId="0" fontId="2" fillId="0" borderId="0" xfId="0" applyFont="1" applyFill="1"/>
    <xf numFmtId="0" fontId="3" fillId="0" borderId="0" xfId="0" applyFont="1" applyFill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2" borderId="16" xfId="0" applyFont="1" applyFill="1" applyBorder="1"/>
    <xf numFmtId="0" fontId="3" fillId="2" borderId="17" xfId="0" applyFont="1" applyFill="1" applyBorder="1"/>
    <xf numFmtId="164" fontId="3" fillId="2" borderId="18" xfId="0" applyNumberFormat="1" applyFont="1" applyFill="1" applyBorder="1"/>
    <xf numFmtId="0" fontId="3" fillId="2" borderId="4" xfId="0" applyFont="1" applyFill="1" applyBorder="1"/>
    <xf numFmtId="0" fontId="2" fillId="2" borderId="19" xfId="0" applyFont="1" applyFill="1" applyBorder="1"/>
    <xf numFmtId="0" fontId="2" fillId="2" borderId="19" xfId="0" applyFont="1" applyFill="1" applyBorder="1" applyAlignment="1">
      <alignment horizontal="center"/>
    </xf>
    <xf numFmtId="164" fontId="2" fillId="2" borderId="19" xfId="0" applyNumberFormat="1" applyFont="1" applyFill="1" applyBorder="1" applyAlignment="1">
      <alignment horizontal="center"/>
    </xf>
    <xf numFmtId="9" fontId="3" fillId="2" borderId="19" xfId="1" applyFont="1" applyFill="1" applyBorder="1" applyAlignment="1">
      <alignment horizontal="center"/>
    </xf>
    <xf numFmtId="0" fontId="2" fillId="0" borderId="20" xfId="0" applyFont="1" applyBorder="1" applyAlignment="1">
      <alignment horizontal="center"/>
    </xf>
    <xf numFmtId="164" fontId="3" fillId="2" borderId="5" xfId="0" applyNumberFormat="1" applyFont="1" applyFill="1" applyBorder="1"/>
    <xf numFmtId="164" fontId="2" fillId="2" borderId="21" xfId="0" applyNumberFormat="1" applyFont="1" applyFill="1" applyBorder="1" applyAlignment="1">
      <alignment horizontal="center"/>
    </xf>
    <xf numFmtId="0" fontId="2" fillId="2" borderId="21" xfId="0" applyFont="1" applyFill="1" applyBorder="1"/>
    <xf numFmtId="0" fontId="2" fillId="2" borderId="21" xfId="0" applyFont="1" applyFill="1" applyBorder="1" applyAlignment="1">
      <alignment horizontal="center"/>
    </xf>
    <xf numFmtId="9" fontId="3" fillId="2" borderId="21" xfId="1" applyFont="1" applyFill="1" applyBorder="1" applyAlignment="1">
      <alignment horizontal="center"/>
    </xf>
    <xf numFmtId="164" fontId="3" fillId="2" borderId="21" xfId="0" applyNumberFormat="1" applyFont="1" applyFill="1" applyBorder="1"/>
    <xf numFmtId="0" fontId="2" fillId="13" borderId="19" xfId="0" applyFont="1" applyFill="1" applyBorder="1"/>
    <xf numFmtId="0" fontId="2" fillId="13" borderId="19" xfId="0" applyFont="1" applyFill="1" applyBorder="1" applyAlignment="1">
      <alignment horizontal="center"/>
    </xf>
    <xf numFmtId="164" fontId="2" fillId="13" borderId="19" xfId="0" applyNumberFormat="1" applyFont="1" applyFill="1" applyBorder="1" applyAlignment="1">
      <alignment horizontal="center"/>
    </xf>
    <xf numFmtId="9" fontId="2" fillId="13" borderId="19" xfId="1" applyFont="1" applyFill="1" applyBorder="1" applyAlignment="1">
      <alignment horizontal="center"/>
    </xf>
    <xf numFmtId="164" fontId="3" fillId="13" borderId="5" xfId="0" applyNumberFormat="1" applyFont="1" applyFill="1" applyBorder="1"/>
    <xf numFmtId="0" fontId="2" fillId="13" borderId="4" xfId="0" applyFont="1" applyFill="1" applyBorder="1"/>
    <xf numFmtId="0" fontId="3" fillId="0" borderId="2" xfId="0" applyFont="1" applyBorder="1" applyAlignment="1">
      <alignment horizontal="left" wrapText="1"/>
    </xf>
    <xf numFmtId="0" fontId="2" fillId="0" borderId="20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9" fillId="4" borderId="14" xfId="0" applyFont="1" applyFill="1" applyBorder="1" applyAlignment="1">
      <alignment horizontal="center" vertical="center" wrapText="1"/>
    </xf>
    <xf numFmtId="0" fontId="10" fillId="0" borderId="15" xfId="0" applyFont="1" applyBorder="1"/>
    <xf numFmtId="0" fontId="4" fillId="0" borderId="0" xfId="0" applyFont="1" applyAlignment="1">
      <alignment horizontal="left" wrapText="1"/>
    </xf>
    <xf numFmtId="0" fontId="9" fillId="3" borderId="7" xfId="0" applyFont="1" applyFill="1" applyBorder="1" applyAlignment="1">
      <alignment horizontal="center" vertical="center" wrapText="1"/>
    </xf>
    <xf numFmtId="0" fontId="10" fillId="0" borderId="8" xfId="0" applyFont="1" applyBorder="1"/>
    <xf numFmtId="0" fontId="10" fillId="0" borderId="9" xfId="0" applyFont="1" applyBorder="1"/>
    <xf numFmtId="0" fontId="9" fillId="4" borderId="11" xfId="0" applyFont="1" applyFill="1" applyBorder="1" applyAlignment="1">
      <alignment horizontal="center" vertical="center" wrapText="1"/>
    </xf>
    <xf numFmtId="0" fontId="10" fillId="0" borderId="12" xfId="0" applyFont="1" applyBorder="1"/>
    <xf numFmtId="0" fontId="10" fillId="0" borderId="13" xfId="0" applyFont="1" applyBorder="1"/>
    <xf numFmtId="0" fontId="9" fillId="4" borderId="1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166488</xdr:colOff>
      <xdr:row>2</xdr:row>
      <xdr:rowOff>10928</xdr:rowOff>
    </xdr:from>
    <xdr:to>
      <xdr:col>21</xdr:col>
      <xdr:colOff>592842</xdr:colOff>
      <xdr:row>46</xdr:row>
      <xdr:rowOff>99957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493FCA6-30AA-4DC5-91AC-38C97F7452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17782" y="399399"/>
          <a:ext cx="4998354" cy="88146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1CD9F-661E-42E1-93D3-860D4454EF1B}">
  <dimension ref="A1:H51"/>
  <sheetViews>
    <sheetView tabSelected="1" view="pageBreakPreview" zoomScale="60" zoomScaleNormal="85" workbookViewId="0">
      <selection activeCell="C25" sqref="C25"/>
    </sheetView>
  </sheetViews>
  <sheetFormatPr baseColWidth="10" defaultRowHeight="15" x14ac:dyDescent="0.25"/>
  <cols>
    <col min="1" max="2" width="5.42578125" customWidth="1"/>
    <col min="3" max="3" width="80.85546875" customWidth="1"/>
    <col min="4" max="4" width="9.5703125" customWidth="1"/>
    <col min="5" max="5" width="4.5703125" customWidth="1"/>
    <col min="6" max="6" width="10.140625" bestFit="1" customWidth="1"/>
    <col min="7" max="7" width="9.140625" bestFit="1" customWidth="1"/>
    <col min="8" max="8" width="9.7109375" bestFit="1" customWidth="1"/>
  </cols>
  <sheetData>
    <row r="1" spans="1:8" ht="15.75" x14ac:dyDescent="0.25">
      <c r="A1" s="1" t="s">
        <v>0</v>
      </c>
      <c r="B1" s="1"/>
      <c r="C1" s="49"/>
      <c r="D1" s="4"/>
      <c r="E1" s="4"/>
      <c r="F1" s="4"/>
      <c r="G1" s="2"/>
      <c r="H1" s="2"/>
    </row>
    <row r="2" spans="1:8" ht="24" thickBot="1" x14ac:dyDescent="0.3">
      <c r="A2" s="5"/>
      <c r="B2" s="101"/>
      <c r="C2" s="50"/>
      <c r="D2" s="7" t="s">
        <v>2</v>
      </c>
      <c r="E2" s="7" t="s">
        <v>3</v>
      </c>
      <c r="F2" s="7" t="s">
        <v>4</v>
      </c>
      <c r="G2" s="7" t="s">
        <v>5</v>
      </c>
      <c r="H2" s="7" t="s">
        <v>6</v>
      </c>
    </row>
    <row r="3" spans="1:8" x14ac:dyDescent="0.25">
      <c r="A3" s="8">
        <v>1</v>
      </c>
      <c r="B3" s="126" t="s">
        <v>7</v>
      </c>
      <c r="C3" s="126"/>
      <c r="D3" s="126"/>
      <c r="E3" s="126"/>
      <c r="F3" s="126"/>
      <c r="G3" s="126"/>
      <c r="H3" s="2"/>
    </row>
    <row r="4" spans="1:8" x14ac:dyDescent="0.25">
      <c r="A4" s="9" t="s">
        <v>8</v>
      </c>
      <c r="B4" s="9"/>
      <c r="C4" s="9" t="s">
        <v>139</v>
      </c>
      <c r="D4" s="11"/>
      <c r="E4" s="11"/>
      <c r="F4" s="10"/>
      <c r="G4" s="10"/>
      <c r="H4" s="2"/>
    </row>
    <row r="5" spans="1:8" x14ac:dyDescent="0.25">
      <c r="A5" s="3" t="s">
        <v>10</v>
      </c>
      <c r="B5" s="2"/>
      <c r="C5" s="139" t="s">
        <v>150</v>
      </c>
      <c r="D5" s="139"/>
      <c r="E5" s="139"/>
      <c r="F5" s="139"/>
      <c r="G5" s="139"/>
      <c r="H5" s="139"/>
    </row>
    <row r="6" spans="1:8" x14ac:dyDescent="0.25">
      <c r="A6" s="2"/>
      <c r="B6" s="2"/>
      <c r="C6" s="13" t="s">
        <v>142</v>
      </c>
      <c r="D6" s="14" t="s">
        <v>82</v>
      </c>
      <c r="E6" s="15"/>
      <c r="F6" s="16"/>
      <c r="G6" s="16">
        <f>+E6*F6</f>
        <v>0</v>
      </c>
      <c r="H6" s="2"/>
    </row>
    <row r="7" spans="1:8" x14ac:dyDescent="0.25">
      <c r="A7" s="2"/>
      <c r="B7" s="17"/>
      <c r="C7" s="13" t="s">
        <v>151</v>
      </c>
      <c r="D7" s="14" t="s">
        <v>82</v>
      </c>
      <c r="E7" s="20"/>
      <c r="F7" s="16"/>
      <c r="G7" s="16">
        <f>+E7*F7</f>
        <v>0</v>
      </c>
      <c r="H7" s="2"/>
    </row>
    <row r="8" spans="1:8" ht="15.75" thickBot="1" x14ac:dyDescent="0.3">
      <c r="A8" s="2"/>
      <c r="B8" s="2"/>
      <c r="C8" s="22"/>
      <c r="D8" s="23"/>
      <c r="E8" s="24"/>
      <c r="F8" s="26"/>
      <c r="G8" s="26"/>
      <c r="H8" s="27">
        <f>+SUM(G6:G7)</f>
        <v>0</v>
      </c>
    </row>
    <row r="9" spans="1:8" x14ac:dyDescent="0.25">
      <c r="B9" s="3"/>
      <c r="C9" s="28"/>
      <c r="D9" s="29"/>
      <c r="E9" s="4"/>
      <c r="F9" s="2"/>
      <c r="G9" s="2"/>
      <c r="H9" s="2"/>
    </row>
    <row r="10" spans="1:8" x14ac:dyDescent="0.25">
      <c r="A10" s="3" t="s">
        <v>19</v>
      </c>
      <c r="B10" s="102"/>
      <c r="C10" s="103" t="s">
        <v>133</v>
      </c>
      <c r="D10" s="4"/>
      <c r="E10" s="4"/>
      <c r="F10" s="2"/>
      <c r="G10" s="2"/>
      <c r="H10" s="2"/>
    </row>
    <row r="11" spans="1:8" x14ac:dyDescent="0.25">
      <c r="A11" s="2"/>
      <c r="B11" s="102"/>
      <c r="C11" s="104" t="s">
        <v>140</v>
      </c>
      <c r="D11" s="14" t="s">
        <v>82</v>
      </c>
      <c r="E11" s="15"/>
      <c r="F11" s="16"/>
      <c r="G11" s="16">
        <f>+E11*F11</f>
        <v>0</v>
      </c>
      <c r="H11" s="2"/>
    </row>
    <row r="12" spans="1:8" x14ac:dyDescent="0.25">
      <c r="B12" s="3"/>
      <c r="C12" s="13" t="s">
        <v>152</v>
      </c>
      <c r="D12" s="14" t="s">
        <v>82</v>
      </c>
      <c r="E12" s="15"/>
      <c r="F12" s="16"/>
      <c r="G12" s="16">
        <f t="shared" ref="G12:G19" si="0">+E12*F12</f>
        <v>0</v>
      </c>
    </row>
    <row r="13" spans="1:8" x14ac:dyDescent="0.25">
      <c r="B13" s="3"/>
      <c r="C13" s="13" t="s">
        <v>143</v>
      </c>
      <c r="D13" s="14" t="s">
        <v>82</v>
      </c>
      <c r="E13" s="15"/>
      <c r="F13" s="16"/>
      <c r="G13" s="16">
        <f t="shared" si="0"/>
        <v>0</v>
      </c>
    </row>
    <row r="14" spans="1:8" x14ac:dyDescent="0.25">
      <c r="B14" s="3"/>
      <c r="C14" s="13" t="s">
        <v>148</v>
      </c>
      <c r="D14" s="14" t="s">
        <v>82</v>
      </c>
      <c r="E14" s="15"/>
      <c r="F14" s="16"/>
      <c r="G14" s="16">
        <f t="shared" si="0"/>
        <v>0</v>
      </c>
    </row>
    <row r="15" spans="1:8" x14ac:dyDescent="0.25">
      <c r="B15" s="3"/>
      <c r="C15" s="13" t="s">
        <v>147</v>
      </c>
      <c r="D15" s="14" t="s">
        <v>82</v>
      </c>
      <c r="E15" s="15"/>
      <c r="F15" s="16"/>
      <c r="G15" s="16">
        <f t="shared" si="0"/>
        <v>0</v>
      </c>
    </row>
    <row r="16" spans="1:8" x14ac:dyDescent="0.25">
      <c r="A16" s="2"/>
      <c r="B16" s="2"/>
      <c r="C16" s="13" t="s">
        <v>146</v>
      </c>
      <c r="D16" s="14" t="s">
        <v>82</v>
      </c>
      <c r="E16" s="20"/>
      <c r="F16" s="16"/>
      <c r="G16" s="16">
        <f>+E16*F16</f>
        <v>0</v>
      </c>
    </row>
    <row r="17" spans="1:8" x14ac:dyDescent="0.25">
      <c r="A17" s="2"/>
      <c r="B17" s="2"/>
      <c r="C17" s="13" t="s">
        <v>149</v>
      </c>
      <c r="D17" s="14" t="s">
        <v>93</v>
      </c>
      <c r="E17" s="15"/>
      <c r="F17" s="16"/>
      <c r="G17" s="16">
        <f>+E17*F17</f>
        <v>0</v>
      </c>
    </row>
    <row r="18" spans="1:8" x14ac:dyDescent="0.25">
      <c r="A18" s="2"/>
      <c r="B18" s="2"/>
      <c r="C18" s="13" t="s">
        <v>144</v>
      </c>
      <c r="D18" s="14" t="s">
        <v>93</v>
      </c>
      <c r="E18" s="15"/>
      <c r="F18" s="16"/>
      <c r="G18" s="16">
        <f>+E18*F18</f>
        <v>0</v>
      </c>
    </row>
    <row r="19" spans="1:8" x14ac:dyDescent="0.25">
      <c r="B19" s="3"/>
      <c r="C19" s="13" t="s">
        <v>158</v>
      </c>
      <c r="D19" s="14" t="s">
        <v>101</v>
      </c>
      <c r="E19" s="15"/>
      <c r="F19" s="16"/>
      <c r="G19" s="16">
        <f t="shared" si="0"/>
        <v>0</v>
      </c>
    </row>
    <row r="20" spans="1:8" ht="15.75" thickBot="1" x14ac:dyDescent="0.3">
      <c r="A20" s="2"/>
      <c r="B20" s="2"/>
      <c r="C20" s="22"/>
      <c r="D20" s="31"/>
      <c r="E20" s="31"/>
      <c r="F20" s="31"/>
      <c r="G20" s="31"/>
      <c r="H20" s="27">
        <f>SUM(G11:G19)</f>
        <v>0</v>
      </c>
    </row>
    <row r="21" spans="1:8" x14ac:dyDescent="0.25">
      <c r="C21" s="28"/>
    </row>
    <row r="22" spans="1:8" x14ac:dyDescent="0.25">
      <c r="A22" s="3" t="s">
        <v>32</v>
      </c>
      <c r="C22" s="12" t="s">
        <v>132</v>
      </c>
      <c r="D22" s="4"/>
      <c r="E22" s="4"/>
      <c r="F22" s="2"/>
      <c r="G22" s="2"/>
      <c r="H22" s="2"/>
    </row>
    <row r="23" spans="1:8" x14ac:dyDescent="0.25">
      <c r="C23" s="13" t="s">
        <v>64</v>
      </c>
      <c r="D23" s="14" t="s">
        <v>82</v>
      </c>
      <c r="E23" s="15"/>
      <c r="F23" s="16"/>
      <c r="G23" s="16">
        <f t="shared" ref="G23:G26" si="1">+E23*F23</f>
        <v>0</v>
      </c>
      <c r="H23" s="2"/>
    </row>
    <row r="24" spans="1:8" x14ac:dyDescent="0.25">
      <c r="B24" s="3"/>
      <c r="C24" s="13" t="s">
        <v>65</v>
      </c>
      <c r="D24" s="14" t="s">
        <v>82</v>
      </c>
      <c r="E24" s="15"/>
      <c r="F24" s="16"/>
      <c r="G24" s="16">
        <f t="shared" si="1"/>
        <v>0</v>
      </c>
      <c r="H24" s="2"/>
    </row>
    <row r="25" spans="1:8" x14ac:dyDescent="0.25">
      <c r="A25" s="2"/>
      <c r="B25" s="2"/>
      <c r="C25" s="104" t="s">
        <v>157</v>
      </c>
      <c r="D25" s="14" t="s">
        <v>82</v>
      </c>
      <c r="E25" s="15"/>
      <c r="F25" s="16"/>
      <c r="G25" s="16">
        <f t="shared" si="1"/>
        <v>0</v>
      </c>
      <c r="H25" s="2"/>
    </row>
    <row r="26" spans="1:8" x14ac:dyDescent="0.25">
      <c r="A26" s="2"/>
      <c r="B26" s="2"/>
      <c r="C26" s="104" t="s">
        <v>145</v>
      </c>
      <c r="D26" s="14" t="s">
        <v>82</v>
      </c>
      <c r="E26" s="15"/>
      <c r="F26" s="16"/>
      <c r="G26" s="16">
        <f t="shared" si="1"/>
        <v>0</v>
      </c>
      <c r="H26" s="2"/>
    </row>
    <row r="27" spans="1:8" ht="15.75" thickBot="1" x14ac:dyDescent="0.3">
      <c r="A27" s="2"/>
      <c r="B27" s="2"/>
      <c r="C27" s="22"/>
      <c r="D27" s="23"/>
      <c r="E27" s="24"/>
      <c r="F27" s="26"/>
      <c r="G27" s="26"/>
      <c r="H27" s="27">
        <f>SUM(G23:G26)</f>
        <v>0</v>
      </c>
    </row>
    <row r="28" spans="1:8" x14ac:dyDescent="0.25">
      <c r="A28" s="2"/>
      <c r="B28" s="2"/>
      <c r="C28" s="28"/>
    </row>
    <row r="29" spans="1:8" x14ac:dyDescent="0.25">
      <c r="A29" s="3" t="s">
        <v>39</v>
      </c>
      <c r="B29" s="2"/>
      <c r="C29" s="12" t="s">
        <v>134</v>
      </c>
      <c r="D29" s="4"/>
      <c r="E29" s="4"/>
      <c r="F29" s="2"/>
      <c r="G29" s="2"/>
      <c r="H29" s="2"/>
    </row>
    <row r="30" spans="1:8" x14ac:dyDescent="0.25">
      <c r="A30" s="2"/>
      <c r="B30" s="2"/>
      <c r="C30" s="13" t="s">
        <v>141</v>
      </c>
      <c r="D30" s="14" t="s">
        <v>101</v>
      </c>
      <c r="E30" s="15"/>
      <c r="F30" s="16"/>
      <c r="G30" s="16">
        <f t="shared" ref="G30" si="2">+E30*F30</f>
        <v>0</v>
      </c>
      <c r="H30" s="2"/>
    </row>
    <row r="31" spans="1:8" x14ac:dyDescent="0.25">
      <c r="A31" s="2"/>
      <c r="B31" s="2"/>
      <c r="C31" s="13" t="s">
        <v>162</v>
      </c>
      <c r="D31" s="14" t="s">
        <v>101</v>
      </c>
      <c r="E31" s="15"/>
      <c r="F31" s="16"/>
      <c r="G31" s="16">
        <f>+E31*F31</f>
        <v>0</v>
      </c>
      <c r="H31" s="2"/>
    </row>
    <row r="32" spans="1:8" x14ac:dyDescent="0.25">
      <c r="A32" s="2"/>
      <c r="B32" s="2"/>
      <c r="C32" s="13" t="s">
        <v>66</v>
      </c>
      <c r="D32" s="14" t="s">
        <v>101</v>
      </c>
      <c r="E32" s="15"/>
      <c r="F32" s="16"/>
      <c r="G32" s="16">
        <f>+E32*F32</f>
        <v>0</v>
      </c>
      <c r="H32" s="2"/>
    </row>
    <row r="33" spans="1:8" ht="15.75" thickBot="1" x14ac:dyDescent="0.3">
      <c r="A33" s="2"/>
      <c r="B33" s="2"/>
      <c r="C33" s="22"/>
      <c r="D33" s="23"/>
      <c r="E33" s="24"/>
      <c r="F33" s="26"/>
      <c r="G33" s="26"/>
      <c r="H33" s="27">
        <f>SUM(G30:G32)</f>
        <v>0</v>
      </c>
    </row>
    <row r="34" spans="1:8" x14ac:dyDescent="0.25">
      <c r="A34" s="2"/>
      <c r="B34" s="2"/>
      <c r="C34" s="28"/>
    </row>
    <row r="35" spans="1:8" x14ac:dyDescent="0.25">
      <c r="A35" s="3" t="s">
        <v>46</v>
      </c>
      <c r="B35" s="2"/>
      <c r="C35" s="12" t="s">
        <v>135</v>
      </c>
      <c r="D35" s="4"/>
      <c r="E35" s="4"/>
      <c r="F35" s="2"/>
      <c r="G35" s="2"/>
    </row>
    <row r="36" spans="1:8" x14ac:dyDescent="0.25">
      <c r="A36" s="3"/>
      <c r="B36" s="2"/>
      <c r="C36" s="13" t="s">
        <v>161</v>
      </c>
      <c r="D36" s="14" t="s">
        <v>101</v>
      </c>
      <c r="E36" s="15"/>
      <c r="F36" s="16"/>
      <c r="G36" s="16">
        <f t="shared" ref="G36:G40" si="3">+E36*F36</f>
        <v>0</v>
      </c>
    </row>
    <row r="37" spans="1:8" x14ac:dyDescent="0.25">
      <c r="A37" s="2"/>
      <c r="B37" s="2"/>
      <c r="C37" s="13" t="s">
        <v>138</v>
      </c>
      <c r="D37" s="14" t="s">
        <v>101</v>
      </c>
      <c r="E37" s="15"/>
      <c r="F37" s="16"/>
      <c r="G37" s="16">
        <f t="shared" si="3"/>
        <v>0</v>
      </c>
    </row>
    <row r="38" spans="1:8" x14ac:dyDescent="0.25">
      <c r="A38" s="2"/>
      <c r="B38" s="2"/>
      <c r="C38" s="13" t="s">
        <v>137</v>
      </c>
      <c r="D38" s="14" t="s">
        <v>101</v>
      </c>
      <c r="E38" s="15"/>
      <c r="F38" s="16"/>
      <c r="G38" s="16">
        <f t="shared" si="3"/>
        <v>0</v>
      </c>
    </row>
    <row r="39" spans="1:8" x14ac:dyDescent="0.25">
      <c r="A39" s="2"/>
      <c r="B39" s="2"/>
      <c r="C39" s="13" t="s">
        <v>127</v>
      </c>
      <c r="D39" s="14" t="s">
        <v>101</v>
      </c>
      <c r="E39" s="15"/>
      <c r="F39" s="16"/>
      <c r="G39" s="16">
        <f t="shared" si="3"/>
        <v>0</v>
      </c>
    </row>
    <row r="40" spans="1:8" x14ac:dyDescent="0.25">
      <c r="A40" s="2"/>
      <c r="B40" s="17"/>
      <c r="C40" s="13" t="s">
        <v>136</v>
      </c>
      <c r="D40" s="14" t="s">
        <v>82</v>
      </c>
      <c r="E40" s="15"/>
      <c r="F40" s="16"/>
      <c r="G40" s="16">
        <f t="shared" si="3"/>
        <v>0</v>
      </c>
    </row>
    <row r="41" spans="1:8" ht="15.75" thickBot="1" x14ac:dyDescent="0.3">
      <c r="A41" s="2"/>
      <c r="B41" s="2"/>
      <c r="C41" s="22"/>
      <c r="D41" s="23"/>
      <c r="E41" s="24"/>
      <c r="F41" s="26"/>
      <c r="G41" s="26"/>
      <c r="H41" s="27">
        <f>SUM(G37:G40)</f>
        <v>0</v>
      </c>
    </row>
    <row r="42" spans="1:8" x14ac:dyDescent="0.25">
      <c r="A42" s="2"/>
      <c r="B42" s="2"/>
      <c r="C42" s="28"/>
    </row>
    <row r="43" spans="1:8" ht="15.75" thickBot="1" x14ac:dyDescent="0.3">
      <c r="A43" s="2"/>
      <c r="B43" s="2"/>
    </row>
    <row r="44" spans="1:8" x14ac:dyDescent="0.25">
      <c r="C44" s="106" t="s">
        <v>153</v>
      </c>
      <c r="D44" s="39"/>
      <c r="E44" s="40"/>
      <c r="F44" s="41"/>
      <c r="G44" s="42"/>
      <c r="H44" s="107">
        <f>SUM(G6:G41)</f>
        <v>0</v>
      </c>
    </row>
    <row r="45" spans="1:8" x14ac:dyDescent="0.25">
      <c r="C45" s="125" t="s">
        <v>156</v>
      </c>
      <c r="D45" s="120"/>
      <c r="E45" s="121"/>
      <c r="F45" s="122"/>
      <c r="G45" s="123">
        <v>0.1</v>
      </c>
      <c r="H45" s="124">
        <f>+H44*(G45)</f>
        <v>0</v>
      </c>
    </row>
    <row r="46" spans="1:8" x14ac:dyDescent="0.25">
      <c r="C46" s="125" t="s">
        <v>159</v>
      </c>
      <c r="D46" s="120"/>
      <c r="E46" s="121"/>
      <c r="F46" s="122"/>
      <c r="G46" s="123">
        <v>0.1</v>
      </c>
      <c r="H46" s="124">
        <f>+H44*G46</f>
        <v>0</v>
      </c>
    </row>
    <row r="47" spans="1:8" x14ac:dyDescent="0.25">
      <c r="C47" s="125" t="s">
        <v>160</v>
      </c>
      <c r="D47" s="120"/>
      <c r="E47" s="121"/>
      <c r="F47" s="122"/>
      <c r="G47" s="123">
        <v>0.05</v>
      </c>
      <c r="H47" s="124">
        <f>+H44*G47</f>
        <v>0</v>
      </c>
    </row>
    <row r="48" spans="1:8" x14ac:dyDescent="0.25">
      <c r="C48" s="108" t="s">
        <v>154</v>
      </c>
      <c r="D48" s="109"/>
      <c r="E48" s="110"/>
      <c r="F48" s="111"/>
      <c r="G48" s="112"/>
      <c r="H48" s="114">
        <f>+SUM(H44:H47)</f>
        <v>0</v>
      </c>
    </row>
    <row r="49" spans="3:8" x14ac:dyDescent="0.25">
      <c r="C49" s="105" t="s">
        <v>155</v>
      </c>
      <c r="D49" s="116"/>
      <c r="E49" s="117"/>
      <c r="F49" s="115"/>
      <c r="G49" s="118"/>
      <c r="H49" s="119">
        <f>+H48*1.19</f>
        <v>0</v>
      </c>
    </row>
    <row r="50" spans="3:8" x14ac:dyDescent="0.25">
      <c r="C50" s="127" t="s">
        <v>68</v>
      </c>
      <c r="D50" s="127"/>
      <c r="E50" s="127"/>
      <c r="F50" s="113">
        <v>1</v>
      </c>
      <c r="G50" s="47"/>
      <c r="H50" s="47"/>
    </row>
    <row r="51" spans="3:8" x14ac:dyDescent="0.25">
      <c r="C51" s="128" t="s">
        <v>67</v>
      </c>
      <c r="D51" s="128"/>
      <c r="E51" s="128"/>
      <c r="F51" s="48">
        <f>+H49/F50</f>
        <v>0</v>
      </c>
      <c r="G51" s="2"/>
      <c r="H51" s="2"/>
    </row>
  </sheetData>
  <mergeCells count="4">
    <mergeCell ref="B3:G3"/>
    <mergeCell ref="C50:E50"/>
    <mergeCell ref="C51:E51"/>
    <mergeCell ref="C5:H5"/>
  </mergeCells>
  <pageMargins left="0.7" right="0.7" top="0.75" bottom="0.75" header="0.3" footer="0.3"/>
  <pageSetup paperSize="9" scale="65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C83E04-E2B0-413F-82C6-5BDC3A4B1CD5}">
  <dimension ref="A1:O63"/>
  <sheetViews>
    <sheetView topLeftCell="A40" zoomScale="110" zoomScaleNormal="110" workbookViewId="0">
      <selection activeCell="K12" sqref="K12"/>
    </sheetView>
  </sheetViews>
  <sheetFormatPr baseColWidth="10" defaultRowHeight="15" x14ac:dyDescent="0.25"/>
  <cols>
    <col min="1" max="2" width="5.42578125" customWidth="1"/>
    <col min="3" max="3" width="46.28515625" customWidth="1"/>
    <col min="4" max="4" width="6.42578125" bestFit="1" customWidth="1"/>
    <col min="5" max="5" width="4.42578125" bestFit="1" customWidth="1"/>
    <col min="6" max="6" width="10.140625" bestFit="1" customWidth="1"/>
    <col min="7" max="7" width="6.5703125" bestFit="1" customWidth="1"/>
    <col min="8" max="8" width="4.28515625" bestFit="1" customWidth="1"/>
    <col min="10" max="10" width="37.7109375" bestFit="1" customWidth="1"/>
    <col min="11" max="11" width="60.28515625" bestFit="1" customWidth="1"/>
    <col min="12" max="12" width="8.7109375" bestFit="1" customWidth="1"/>
    <col min="13" max="13" width="10.5703125" bestFit="1" customWidth="1"/>
    <col min="14" max="14" width="16.5703125" bestFit="1" customWidth="1"/>
    <col min="15" max="15" width="15.85546875" bestFit="1" customWidth="1"/>
  </cols>
  <sheetData>
    <row r="1" spans="1:15" ht="15.6" customHeight="1" x14ac:dyDescent="0.25">
      <c r="A1" s="1" t="s">
        <v>0</v>
      </c>
      <c r="B1" s="2"/>
      <c r="C1" s="3"/>
      <c r="D1" s="4"/>
      <c r="E1" s="4"/>
      <c r="F1" s="4"/>
      <c r="G1" s="2"/>
      <c r="H1" s="2"/>
      <c r="J1" s="51"/>
      <c r="K1" s="52"/>
      <c r="L1" s="132" t="s">
        <v>69</v>
      </c>
      <c r="M1" s="133"/>
      <c r="N1" s="134"/>
      <c r="O1" s="53">
        <v>1</v>
      </c>
    </row>
    <row r="2" spans="1:15" ht="15" customHeight="1" thickBot="1" x14ac:dyDescent="0.3">
      <c r="A2" s="5"/>
      <c r="B2" s="5"/>
      <c r="C2" s="6" t="s">
        <v>1</v>
      </c>
      <c r="D2" s="7" t="s">
        <v>2</v>
      </c>
      <c r="E2" s="7" t="s">
        <v>3</v>
      </c>
      <c r="F2" s="7" t="s">
        <v>4</v>
      </c>
      <c r="G2" s="7" t="s">
        <v>5</v>
      </c>
      <c r="H2" s="7" t="s">
        <v>6</v>
      </c>
      <c r="J2" s="51"/>
      <c r="K2" s="52"/>
      <c r="L2" s="132" t="s">
        <v>70</v>
      </c>
      <c r="M2" s="133"/>
      <c r="N2" s="134"/>
      <c r="O2" s="53">
        <v>4</v>
      </c>
    </row>
    <row r="3" spans="1:15" ht="26.1" customHeight="1" x14ac:dyDescent="0.25">
      <c r="A3" s="8">
        <v>1</v>
      </c>
      <c r="B3" s="126" t="s">
        <v>7</v>
      </c>
      <c r="C3" s="126"/>
      <c r="D3" s="126"/>
      <c r="E3" s="126"/>
      <c r="F3" s="126"/>
      <c r="G3" s="126"/>
      <c r="H3" s="2"/>
      <c r="J3" s="51"/>
      <c r="K3" s="52"/>
      <c r="L3" s="132" t="s">
        <v>71</v>
      </c>
      <c r="M3" s="133"/>
      <c r="N3" s="134"/>
      <c r="O3" s="53" t="s">
        <v>72</v>
      </c>
    </row>
    <row r="4" spans="1:15" ht="14.45" customHeight="1" x14ac:dyDescent="0.25">
      <c r="A4" s="9" t="s">
        <v>8</v>
      </c>
      <c r="B4" s="9" t="s">
        <v>9</v>
      </c>
      <c r="C4" s="10"/>
      <c r="D4" s="11"/>
      <c r="E4" s="11"/>
      <c r="F4" s="11"/>
      <c r="G4" s="10"/>
      <c r="H4" s="2"/>
      <c r="J4" s="51"/>
      <c r="K4" s="52"/>
      <c r="L4" s="132" t="s">
        <v>73</v>
      </c>
      <c r="M4" s="133"/>
      <c r="N4" s="134"/>
      <c r="O4" s="53" t="s">
        <v>74</v>
      </c>
    </row>
    <row r="5" spans="1:15" x14ac:dyDescent="0.25">
      <c r="A5" s="3" t="s">
        <v>10</v>
      </c>
      <c r="B5" s="2"/>
      <c r="C5" s="12" t="s">
        <v>11</v>
      </c>
      <c r="D5" s="4"/>
      <c r="E5" s="4"/>
      <c r="F5" s="4"/>
      <c r="G5" s="2"/>
      <c r="H5" s="2"/>
      <c r="J5" s="51"/>
      <c r="K5" s="52"/>
      <c r="L5" s="52"/>
      <c r="M5" s="54"/>
      <c r="O5" s="54"/>
    </row>
    <row r="6" spans="1:15" x14ac:dyDescent="0.25">
      <c r="A6" s="2"/>
      <c r="B6" s="2"/>
      <c r="C6" s="13" t="s">
        <v>12</v>
      </c>
      <c r="D6" s="14" t="s">
        <v>13</v>
      </c>
      <c r="E6" s="15"/>
      <c r="F6" s="15"/>
      <c r="G6" s="16">
        <f>+E6*F6</f>
        <v>0</v>
      </c>
      <c r="H6" s="2"/>
      <c r="J6" s="53" t="s">
        <v>75</v>
      </c>
      <c r="K6" s="53" t="s">
        <v>76</v>
      </c>
      <c r="L6" s="53" t="s">
        <v>77</v>
      </c>
      <c r="M6" s="53" t="s">
        <v>78</v>
      </c>
      <c r="N6" s="53" t="s">
        <v>79</v>
      </c>
      <c r="O6" s="53" t="s">
        <v>6</v>
      </c>
    </row>
    <row r="7" spans="1:15" x14ac:dyDescent="0.25">
      <c r="A7" s="2"/>
      <c r="B7" s="17" t="s">
        <v>14</v>
      </c>
      <c r="C7" s="18" t="s">
        <v>15</v>
      </c>
      <c r="D7" s="19" t="s">
        <v>13</v>
      </c>
      <c r="E7" s="20"/>
      <c r="F7" s="21"/>
      <c r="G7" s="16">
        <f>+E7*F7</f>
        <v>0</v>
      </c>
      <c r="H7" s="2"/>
      <c r="J7" s="135" t="s">
        <v>80</v>
      </c>
      <c r="K7" s="55" t="s">
        <v>81</v>
      </c>
      <c r="L7" s="56" t="s">
        <v>82</v>
      </c>
      <c r="M7" s="57">
        <v>2</v>
      </c>
      <c r="N7" s="58">
        <v>10000</v>
      </c>
      <c r="O7" s="59">
        <f t="shared" ref="O7:O42" si="0">(M7*N7)</f>
        <v>20000</v>
      </c>
    </row>
    <row r="8" spans="1:15" x14ac:dyDescent="0.25">
      <c r="A8" s="2"/>
      <c r="B8" s="17" t="s">
        <v>14</v>
      </c>
      <c r="C8" s="18" t="s">
        <v>16</v>
      </c>
      <c r="D8" s="19" t="s">
        <v>13</v>
      </c>
      <c r="E8" s="20"/>
      <c r="F8" s="21"/>
      <c r="G8" s="16">
        <f>+E8*F8</f>
        <v>0</v>
      </c>
      <c r="H8" s="2"/>
      <c r="J8" s="136"/>
      <c r="K8" s="55" t="s">
        <v>83</v>
      </c>
      <c r="L8" s="56" t="s">
        <v>84</v>
      </c>
      <c r="M8" s="60"/>
      <c r="N8" s="61">
        <v>130140</v>
      </c>
      <c r="O8" s="59">
        <f t="shared" si="0"/>
        <v>0</v>
      </c>
    </row>
    <row r="9" spans="1:15" x14ac:dyDescent="0.25">
      <c r="A9" s="2"/>
      <c r="B9" s="2"/>
      <c r="C9" s="13" t="s">
        <v>17</v>
      </c>
      <c r="D9" s="14" t="s">
        <v>18</v>
      </c>
      <c r="E9" s="20"/>
      <c r="F9" s="21"/>
      <c r="G9" s="16">
        <f>+E9*F9</f>
        <v>0</v>
      </c>
      <c r="H9" s="2"/>
      <c r="J9" s="136"/>
      <c r="K9" s="55" t="s">
        <v>85</v>
      </c>
      <c r="L9" s="56" t="s">
        <v>82</v>
      </c>
      <c r="M9" s="62">
        <v>1</v>
      </c>
      <c r="N9" s="63">
        <f>38013/1.19</f>
        <v>31943.697478991598</v>
      </c>
      <c r="O9" s="59">
        <f t="shared" si="0"/>
        <v>31943.697478991598</v>
      </c>
    </row>
    <row r="10" spans="1:15" ht="15.75" thickBot="1" x14ac:dyDescent="0.3">
      <c r="A10" s="2"/>
      <c r="B10" s="2"/>
      <c r="C10" s="22"/>
      <c r="D10" s="23"/>
      <c r="E10" s="24"/>
      <c r="F10" s="25"/>
      <c r="G10" s="26"/>
      <c r="H10" s="27">
        <f>SUM(G5:G10)</f>
        <v>0</v>
      </c>
      <c r="J10" s="136"/>
      <c r="K10" s="55" t="s">
        <v>86</v>
      </c>
      <c r="L10" s="56" t="s">
        <v>82</v>
      </c>
      <c r="M10" s="62">
        <v>1</v>
      </c>
      <c r="N10" s="63">
        <f>8718/1.19</f>
        <v>7326.0504201680678</v>
      </c>
      <c r="O10" s="59">
        <f t="shared" si="0"/>
        <v>7326.0504201680678</v>
      </c>
    </row>
    <row r="11" spans="1:15" x14ac:dyDescent="0.25">
      <c r="A11" s="2"/>
      <c r="B11" s="2"/>
      <c r="C11" s="28"/>
      <c r="D11" s="29"/>
      <c r="E11" s="4"/>
      <c r="F11" s="4"/>
      <c r="G11" s="2"/>
      <c r="H11" s="2"/>
      <c r="J11" s="136"/>
      <c r="K11" s="55" t="s">
        <v>87</v>
      </c>
      <c r="L11" s="56" t="s">
        <v>82</v>
      </c>
      <c r="M11" s="64">
        <v>3</v>
      </c>
      <c r="N11" s="63">
        <v>5000</v>
      </c>
      <c r="O11" s="59">
        <f t="shared" si="0"/>
        <v>15000</v>
      </c>
    </row>
    <row r="12" spans="1:15" x14ac:dyDescent="0.25">
      <c r="A12" s="3" t="s">
        <v>19</v>
      </c>
      <c r="B12" s="2"/>
      <c r="C12" s="12" t="s">
        <v>20</v>
      </c>
      <c r="D12" s="29"/>
      <c r="E12" s="4"/>
      <c r="F12" s="4"/>
      <c r="G12" s="2"/>
      <c r="H12" s="2"/>
      <c r="J12" s="136"/>
      <c r="K12" s="55" t="s">
        <v>88</v>
      </c>
      <c r="L12" s="56" t="s">
        <v>82</v>
      </c>
      <c r="M12" s="62">
        <v>1</v>
      </c>
      <c r="N12" s="61">
        <v>6826</v>
      </c>
      <c r="O12" s="59">
        <f t="shared" si="0"/>
        <v>6826</v>
      </c>
    </row>
    <row r="13" spans="1:15" x14ac:dyDescent="0.25">
      <c r="A13" s="2"/>
      <c r="B13" s="2"/>
      <c r="C13" s="13" t="s">
        <v>21</v>
      </c>
      <c r="D13" s="14" t="s">
        <v>22</v>
      </c>
      <c r="E13" s="15"/>
      <c r="F13" s="15"/>
      <c r="G13" s="16">
        <f>+E13*F13</f>
        <v>0</v>
      </c>
      <c r="H13" s="2"/>
      <c r="J13" s="136"/>
      <c r="K13" s="55" t="s">
        <v>89</v>
      </c>
      <c r="L13" s="56" t="s">
        <v>82</v>
      </c>
      <c r="M13" s="62">
        <v>1</v>
      </c>
      <c r="N13" s="61">
        <v>3980</v>
      </c>
      <c r="O13" s="59">
        <f t="shared" si="0"/>
        <v>3980</v>
      </c>
    </row>
    <row r="14" spans="1:15" x14ac:dyDescent="0.25">
      <c r="A14" s="2"/>
      <c r="B14" s="17" t="s">
        <v>14</v>
      </c>
      <c r="C14" s="18" t="s">
        <v>23</v>
      </c>
      <c r="D14" s="19" t="s">
        <v>22</v>
      </c>
      <c r="E14" s="20"/>
      <c r="F14" s="21"/>
      <c r="G14" s="16">
        <f t="shared" ref="G14:G20" si="1">+E14*F14</f>
        <v>0</v>
      </c>
      <c r="H14" s="2"/>
      <c r="J14" s="136"/>
      <c r="K14" s="55" t="s">
        <v>90</v>
      </c>
      <c r="L14" s="56" t="s">
        <v>82</v>
      </c>
      <c r="M14" s="62">
        <v>2</v>
      </c>
      <c r="N14" s="61">
        <v>1343</v>
      </c>
      <c r="O14" s="59">
        <f t="shared" si="0"/>
        <v>2686</v>
      </c>
    </row>
    <row r="15" spans="1:15" ht="22.5" x14ac:dyDescent="0.25">
      <c r="A15" s="2"/>
      <c r="B15" s="2"/>
      <c r="C15" s="13" t="s">
        <v>24</v>
      </c>
      <c r="D15" s="14" t="s">
        <v>25</v>
      </c>
      <c r="E15" s="15"/>
      <c r="F15" s="15"/>
      <c r="G15" s="16">
        <f t="shared" si="1"/>
        <v>0</v>
      </c>
      <c r="H15" s="2"/>
      <c r="J15" s="136"/>
      <c r="K15" s="55" t="s">
        <v>91</v>
      </c>
      <c r="L15" s="56" t="s">
        <v>82</v>
      </c>
      <c r="M15" s="62">
        <v>3</v>
      </c>
      <c r="N15" s="61">
        <v>6230</v>
      </c>
      <c r="O15" s="59">
        <f t="shared" si="0"/>
        <v>18690</v>
      </c>
    </row>
    <row r="16" spans="1:15" x14ac:dyDescent="0.25">
      <c r="A16" s="2"/>
      <c r="B16" s="17" t="s">
        <v>14</v>
      </c>
      <c r="C16" s="18" t="s">
        <v>26</v>
      </c>
      <c r="D16" s="19" t="s">
        <v>25</v>
      </c>
      <c r="E16" s="15"/>
      <c r="F16" s="21"/>
      <c r="G16" s="16">
        <f t="shared" si="1"/>
        <v>0</v>
      </c>
      <c r="H16" s="2"/>
      <c r="J16" s="136"/>
      <c r="K16" s="55" t="s">
        <v>92</v>
      </c>
      <c r="L16" s="56" t="s">
        <v>93</v>
      </c>
      <c r="M16" s="62">
        <v>10</v>
      </c>
      <c r="N16" s="61">
        <v>347</v>
      </c>
      <c r="O16" s="59">
        <f t="shared" si="0"/>
        <v>3470</v>
      </c>
    </row>
    <row r="17" spans="1:15" ht="22.5" x14ac:dyDescent="0.25">
      <c r="A17" s="2"/>
      <c r="B17" s="2"/>
      <c r="C17" s="13" t="s">
        <v>27</v>
      </c>
      <c r="D17" s="14" t="s">
        <v>22</v>
      </c>
      <c r="E17" s="15"/>
      <c r="F17" s="15"/>
      <c r="G17" s="16">
        <f t="shared" si="1"/>
        <v>0</v>
      </c>
      <c r="H17" s="2"/>
      <c r="J17" s="136"/>
      <c r="K17" s="55" t="s">
        <v>94</v>
      </c>
      <c r="L17" s="56" t="s">
        <v>93</v>
      </c>
      <c r="M17" s="64">
        <v>30</v>
      </c>
      <c r="N17" s="61">
        <v>874</v>
      </c>
      <c r="O17" s="59">
        <f t="shared" si="0"/>
        <v>26220</v>
      </c>
    </row>
    <row r="18" spans="1:15" ht="22.5" x14ac:dyDescent="0.25">
      <c r="A18" s="2"/>
      <c r="B18" s="17" t="s">
        <v>14</v>
      </c>
      <c r="C18" s="18" t="s">
        <v>28</v>
      </c>
      <c r="D18" s="19" t="s">
        <v>22</v>
      </c>
      <c r="E18" s="15"/>
      <c r="F18" s="21"/>
      <c r="G18" s="16">
        <f t="shared" si="1"/>
        <v>0</v>
      </c>
      <c r="H18" s="2"/>
      <c r="J18" s="136"/>
      <c r="K18" s="55" t="s">
        <v>95</v>
      </c>
      <c r="L18" s="56" t="s">
        <v>93</v>
      </c>
      <c r="M18" s="62">
        <v>2</v>
      </c>
      <c r="N18" s="61">
        <v>8664</v>
      </c>
      <c r="O18" s="59">
        <f t="shared" si="0"/>
        <v>17328</v>
      </c>
    </row>
    <row r="19" spans="1:15" ht="22.5" x14ac:dyDescent="0.25">
      <c r="A19" s="2"/>
      <c r="B19" s="2"/>
      <c r="C19" s="13" t="s">
        <v>29</v>
      </c>
      <c r="D19" s="14" t="s">
        <v>30</v>
      </c>
      <c r="E19" s="15"/>
      <c r="F19" s="15"/>
      <c r="G19" s="16">
        <f t="shared" si="1"/>
        <v>0</v>
      </c>
      <c r="H19" s="2"/>
      <c r="J19" s="136"/>
      <c r="K19" s="55" t="s">
        <v>96</v>
      </c>
      <c r="L19" s="56" t="s">
        <v>82</v>
      </c>
      <c r="M19" s="62">
        <v>2</v>
      </c>
      <c r="N19" s="61">
        <v>722</v>
      </c>
      <c r="O19" s="59">
        <f t="shared" si="0"/>
        <v>1444</v>
      </c>
    </row>
    <row r="20" spans="1:15" x14ac:dyDescent="0.25">
      <c r="A20" s="2"/>
      <c r="B20" s="17"/>
      <c r="C20" s="13" t="s">
        <v>31</v>
      </c>
      <c r="D20" s="14" t="s">
        <v>18</v>
      </c>
      <c r="E20" s="15"/>
      <c r="F20" s="15"/>
      <c r="G20" s="16">
        <f t="shared" si="1"/>
        <v>0</v>
      </c>
      <c r="H20" s="2"/>
      <c r="J20" s="136"/>
      <c r="K20" s="55" t="s">
        <v>97</v>
      </c>
      <c r="L20" s="56" t="s">
        <v>82</v>
      </c>
      <c r="M20" s="62">
        <v>2</v>
      </c>
      <c r="N20" s="61">
        <v>224</v>
      </c>
      <c r="O20" s="59">
        <f t="shared" si="0"/>
        <v>448</v>
      </c>
    </row>
    <row r="21" spans="1:15" ht="15.75" thickBot="1" x14ac:dyDescent="0.3">
      <c r="A21" s="2"/>
      <c r="B21" s="2"/>
      <c r="C21" s="22"/>
      <c r="D21" s="30"/>
      <c r="E21" s="24"/>
      <c r="F21" s="24"/>
      <c r="G21" s="31"/>
      <c r="H21" s="27">
        <f>SUM(G12:G21)</f>
        <v>0</v>
      </c>
      <c r="J21" s="136"/>
      <c r="K21" s="65" t="s">
        <v>98</v>
      </c>
      <c r="L21" s="56" t="s">
        <v>93</v>
      </c>
      <c r="M21" s="62">
        <v>65</v>
      </c>
      <c r="N21" s="61"/>
      <c r="O21" s="59">
        <f t="shared" si="0"/>
        <v>0</v>
      </c>
    </row>
    <row r="22" spans="1:15" x14ac:dyDescent="0.25">
      <c r="A22" s="2"/>
      <c r="B22" s="2"/>
      <c r="C22" s="32"/>
      <c r="D22" s="33"/>
      <c r="E22" s="34"/>
      <c r="F22" s="35"/>
      <c r="G22" s="2"/>
      <c r="H22" s="2"/>
      <c r="J22" s="136"/>
      <c r="K22" s="55" t="s">
        <v>99</v>
      </c>
      <c r="L22" s="62" t="s">
        <v>93</v>
      </c>
      <c r="M22" s="62">
        <v>22</v>
      </c>
      <c r="N22" s="61">
        <v>365</v>
      </c>
      <c r="O22" s="59">
        <f t="shared" si="0"/>
        <v>8030</v>
      </c>
    </row>
    <row r="23" spans="1:15" x14ac:dyDescent="0.25">
      <c r="A23" s="3" t="s">
        <v>32</v>
      </c>
      <c r="B23" s="2"/>
      <c r="C23" s="12" t="s">
        <v>33</v>
      </c>
      <c r="D23" s="29"/>
      <c r="E23" s="4"/>
      <c r="F23" s="4"/>
      <c r="G23" s="2"/>
      <c r="H23" s="2"/>
      <c r="J23" s="137"/>
      <c r="K23" s="55" t="s">
        <v>100</v>
      </c>
      <c r="L23" s="56" t="s">
        <v>101</v>
      </c>
      <c r="M23" s="62">
        <v>1</v>
      </c>
      <c r="N23" s="66">
        <v>50000</v>
      </c>
      <c r="O23" s="59">
        <f t="shared" si="0"/>
        <v>50000</v>
      </c>
    </row>
    <row r="24" spans="1:15" x14ac:dyDescent="0.25">
      <c r="A24" s="2"/>
      <c r="B24" s="2"/>
      <c r="C24" s="13" t="s">
        <v>34</v>
      </c>
      <c r="D24" s="14" t="s">
        <v>25</v>
      </c>
      <c r="E24" s="15"/>
      <c r="F24" s="15"/>
      <c r="G24" s="16">
        <f>+E24*F24</f>
        <v>0</v>
      </c>
      <c r="H24" s="2"/>
      <c r="J24" s="67" t="s">
        <v>102</v>
      </c>
      <c r="K24" s="68" t="s">
        <v>103</v>
      </c>
      <c r="L24" s="56" t="s">
        <v>82</v>
      </c>
      <c r="M24" s="62">
        <v>4</v>
      </c>
      <c r="N24" s="58">
        <f>119000/1.19</f>
        <v>100000</v>
      </c>
      <c r="O24" s="59">
        <f t="shared" si="0"/>
        <v>400000</v>
      </c>
    </row>
    <row r="25" spans="1:15" ht="22.5" x14ac:dyDescent="0.25">
      <c r="A25" s="2"/>
      <c r="B25" s="2"/>
      <c r="C25" s="13" t="s">
        <v>35</v>
      </c>
      <c r="D25" s="14" t="s">
        <v>25</v>
      </c>
      <c r="E25" s="15"/>
      <c r="F25" s="15"/>
      <c r="G25" s="16">
        <f>+E25*F25</f>
        <v>0</v>
      </c>
      <c r="H25" s="2"/>
      <c r="J25" s="138" t="s">
        <v>104</v>
      </c>
      <c r="K25" s="69" t="s">
        <v>105</v>
      </c>
      <c r="L25" s="70" t="s">
        <v>82</v>
      </c>
      <c r="M25" s="70">
        <v>1</v>
      </c>
      <c r="N25" s="71">
        <f>700000/1.19</f>
        <v>588235.29411764711</v>
      </c>
      <c r="O25" s="59">
        <f t="shared" si="0"/>
        <v>588235.29411764711</v>
      </c>
    </row>
    <row r="26" spans="1:15" x14ac:dyDescent="0.25">
      <c r="A26" s="2"/>
      <c r="B26" s="2"/>
      <c r="C26" s="13" t="s">
        <v>36</v>
      </c>
      <c r="D26" s="14" t="s">
        <v>25</v>
      </c>
      <c r="E26" s="15"/>
      <c r="F26" s="15"/>
      <c r="G26" s="16">
        <f>+E26*F26</f>
        <v>0</v>
      </c>
      <c r="H26" s="2"/>
      <c r="J26" s="137"/>
      <c r="K26" s="69" t="s">
        <v>106</v>
      </c>
      <c r="L26" s="70" t="s">
        <v>82</v>
      </c>
      <c r="M26" s="70"/>
      <c r="N26" s="72"/>
      <c r="O26" s="59">
        <f t="shared" si="0"/>
        <v>0</v>
      </c>
    </row>
    <row r="27" spans="1:15" x14ac:dyDescent="0.25">
      <c r="A27" s="2"/>
      <c r="B27" s="2"/>
      <c r="C27" s="13" t="s">
        <v>37</v>
      </c>
      <c r="D27" s="14" t="s">
        <v>25</v>
      </c>
      <c r="E27" s="15"/>
      <c r="F27" s="15"/>
      <c r="G27" s="16">
        <f>+E27*F27</f>
        <v>0</v>
      </c>
      <c r="H27" s="2"/>
      <c r="J27" s="138" t="s">
        <v>107</v>
      </c>
      <c r="K27" s="73" t="s">
        <v>108</v>
      </c>
      <c r="L27" s="70" t="s">
        <v>84</v>
      </c>
      <c r="M27" s="70">
        <v>2</v>
      </c>
      <c r="N27" s="72"/>
      <c r="O27" s="59">
        <f t="shared" si="0"/>
        <v>0</v>
      </c>
    </row>
    <row r="28" spans="1:15" x14ac:dyDescent="0.25">
      <c r="A28" s="2"/>
      <c r="B28" s="2"/>
      <c r="C28" s="13" t="s">
        <v>38</v>
      </c>
      <c r="D28" s="14" t="s">
        <v>25</v>
      </c>
      <c r="E28" s="15"/>
      <c r="F28" s="15"/>
      <c r="G28" s="16">
        <f>+E28*F28</f>
        <v>0</v>
      </c>
      <c r="H28" s="2"/>
      <c r="J28" s="136"/>
      <c r="K28" s="73" t="s">
        <v>109</v>
      </c>
      <c r="L28" s="70" t="s">
        <v>82</v>
      </c>
      <c r="M28" s="70">
        <v>1</v>
      </c>
      <c r="N28" s="72"/>
      <c r="O28" s="59">
        <f t="shared" si="0"/>
        <v>0</v>
      </c>
    </row>
    <row r="29" spans="1:15" ht="15.75" thickBot="1" x14ac:dyDescent="0.3">
      <c r="A29" s="2"/>
      <c r="B29" s="2"/>
      <c r="C29" s="22"/>
      <c r="D29" s="30"/>
      <c r="E29" s="24"/>
      <c r="F29" s="24"/>
      <c r="G29" s="31"/>
      <c r="H29" s="27">
        <f>SUM(G23:G29)</f>
        <v>0</v>
      </c>
      <c r="J29" s="137"/>
      <c r="K29" s="69" t="s">
        <v>110</v>
      </c>
      <c r="L29" s="70" t="s">
        <v>84</v>
      </c>
      <c r="M29" s="70"/>
      <c r="N29" s="72"/>
      <c r="O29" s="59">
        <f t="shared" si="0"/>
        <v>0</v>
      </c>
    </row>
    <row r="30" spans="1:15" x14ac:dyDescent="0.25">
      <c r="A30" s="2"/>
      <c r="B30" s="2"/>
      <c r="C30" s="32"/>
      <c r="D30" s="33"/>
      <c r="E30" s="34"/>
      <c r="F30" s="35"/>
      <c r="G30" s="2"/>
      <c r="H30" s="2"/>
      <c r="J30" s="67" t="s">
        <v>111</v>
      </c>
      <c r="K30" s="74" t="s">
        <v>112</v>
      </c>
      <c r="L30" s="70" t="s">
        <v>82</v>
      </c>
      <c r="M30" s="70">
        <v>1</v>
      </c>
      <c r="N30" s="72">
        <v>224290</v>
      </c>
      <c r="O30" s="59">
        <f t="shared" si="0"/>
        <v>224290</v>
      </c>
    </row>
    <row r="31" spans="1:15" x14ac:dyDescent="0.25">
      <c r="A31" s="2"/>
      <c r="B31" s="2"/>
      <c r="C31" s="28"/>
      <c r="D31" s="29"/>
      <c r="E31" s="4"/>
      <c r="F31" s="4"/>
      <c r="G31" s="2"/>
      <c r="H31" s="2"/>
      <c r="J31" s="67" t="s">
        <v>113</v>
      </c>
      <c r="K31" s="69" t="s">
        <v>114</v>
      </c>
      <c r="L31" s="70" t="s">
        <v>84</v>
      </c>
      <c r="M31" s="75">
        <v>1</v>
      </c>
      <c r="N31" s="76">
        <v>26980</v>
      </c>
      <c r="O31" s="59">
        <f t="shared" si="0"/>
        <v>26980</v>
      </c>
    </row>
    <row r="32" spans="1:15" x14ac:dyDescent="0.25">
      <c r="A32" s="3" t="s">
        <v>39</v>
      </c>
      <c r="B32" s="2"/>
      <c r="C32" s="12" t="s">
        <v>40</v>
      </c>
      <c r="D32" s="29"/>
      <c r="E32" s="4"/>
      <c r="F32" s="4"/>
      <c r="G32" s="2"/>
      <c r="H32" s="2"/>
      <c r="J32" s="138"/>
      <c r="K32" s="77" t="s">
        <v>115</v>
      </c>
      <c r="L32" s="78" t="s">
        <v>82</v>
      </c>
      <c r="M32" s="79">
        <v>4</v>
      </c>
      <c r="N32" s="76">
        <v>1904</v>
      </c>
      <c r="O32" s="59">
        <f t="shared" si="0"/>
        <v>7616</v>
      </c>
    </row>
    <row r="33" spans="1:15" x14ac:dyDescent="0.25">
      <c r="A33" s="2"/>
      <c r="B33" s="3"/>
      <c r="C33" s="13" t="s">
        <v>41</v>
      </c>
      <c r="D33" s="14" t="s">
        <v>25</v>
      </c>
      <c r="E33" s="15"/>
      <c r="F33" s="15"/>
      <c r="G33" s="16">
        <f>+E33*F33</f>
        <v>0</v>
      </c>
      <c r="H33" s="2"/>
      <c r="J33" s="136"/>
      <c r="K33" s="77" t="s">
        <v>116</v>
      </c>
      <c r="L33" s="78" t="s">
        <v>82</v>
      </c>
      <c r="M33" s="79">
        <v>4</v>
      </c>
      <c r="N33" s="76">
        <v>1547</v>
      </c>
      <c r="O33" s="59">
        <f t="shared" si="0"/>
        <v>6188</v>
      </c>
    </row>
    <row r="34" spans="1:15" x14ac:dyDescent="0.25">
      <c r="A34" s="2"/>
      <c r="B34" s="2"/>
      <c r="C34" s="13" t="s">
        <v>42</v>
      </c>
      <c r="D34" s="14" t="s">
        <v>22</v>
      </c>
      <c r="E34" s="15"/>
      <c r="F34" s="15"/>
      <c r="G34" s="16">
        <f>+E34*F34</f>
        <v>0</v>
      </c>
      <c r="H34" s="2"/>
      <c r="J34" s="136"/>
      <c r="K34" s="77" t="s">
        <v>117</v>
      </c>
      <c r="L34" s="78" t="s">
        <v>82</v>
      </c>
      <c r="M34" s="70">
        <v>16</v>
      </c>
      <c r="N34" s="72">
        <v>86</v>
      </c>
      <c r="O34" s="59">
        <f t="shared" si="0"/>
        <v>1376</v>
      </c>
    </row>
    <row r="35" spans="1:15" x14ac:dyDescent="0.25">
      <c r="A35" s="2"/>
      <c r="B35" s="2"/>
      <c r="C35" s="13" t="s">
        <v>43</v>
      </c>
      <c r="D35" s="14" t="s">
        <v>13</v>
      </c>
      <c r="E35" s="15"/>
      <c r="F35" s="15"/>
      <c r="G35" s="16">
        <f>+E35*F35</f>
        <v>0</v>
      </c>
      <c r="H35" s="2"/>
      <c r="J35" s="136"/>
      <c r="K35" s="77" t="s">
        <v>118</v>
      </c>
      <c r="L35" s="78" t="s">
        <v>93</v>
      </c>
      <c r="M35" s="70">
        <v>40</v>
      </c>
      <c r="N35" s="72">
        <v>862</v>
      </c>
      <c r="O35" s="59">
        <f t="shared" si="0"/>
        <v>34480</v>
      </c>
    </row>
    <row r="36" spans="1:15" x14ac:dyDescent="0.25">
      <c r="A36" s="2"/>
      <c r="B36" s="2"/>
      <c r="C36" s="13" t="s">
        <v>44</v>
      </c>
      <c r="D36" s="14" t="s">
        <v>25</v>
      </c>
      <c r="E36" s="15"/>
      <c r="F36" s="15"/>
      <c r="G36" s="16">
        <f>+E36*F36</f>
        <v>0</v>
      </c>
      <c r="H36" s="2"/>
      <c r="J36" s="136"/>
      <c r="K36" s="77" t="s">
        <v>119</v>
      </c>
      <c r="L36" s="78" t="s">
        <v>82</v>
      </c>
      <c r="M36" s="70">
        <v>15</v>
      </c>
      <c r="N36" s="72">
        <v>59</v>
      </c>
      <c r="O36" s="59">
        <f t="shared" si="0"/>
        <v>885</v>
      </c>
    </row>
    <row r="37" spans="1:15" x14ac:dyDescent="0.25">
      <c r="A37" s="2"/>
      <c r="B37" s="2"/>
      <c r="C37" s="13" t="s">
        <v>45</v>
      </c>
      <c r="D37" s="14" t="s">
        <v>18</v>
      </c>
      <c r="E37" s="15"/>
      <c r="F37" s="15"/>
      <c r="G37" s="16">
        <f>+E37*F37</f>
        <v>0</v>
      </c>
      <c r="H37" s="2"/>
      <c r="J37" s="137"/>
      <c r="K37" s="77" t="s">
        <v>120</v>
      </c>
      <c r="L37" s="78" t="s">
        <v>82</v>
      </c>
      <c r="M37" s="70">
        <v>10</v>
      </c>
      <c r="N37" s="72">
        <v>548</v>
      </c>
      <c r="O37" s="59">
        <f t="shared" si="0"/>
        <v>5480</v>
      </c>
    </row>
    <row r="38" spans="1:15" ht="15.75" thickBot="1" x14ac:dyDescent="0.3">
      <c r="A38" s="2"/>
      <c r="B38" s="2"/>
      <c r="C38" s="22"/>
      <c r="D38" s="30"/>
      <c r="E38" s="24"/>
      <c r="F38" s="24"/>
      <c r="G38" s="31"/>
      <c r="H38" s="27">
        <f>SUM(G32:G38)</f>
        <v>0</v>
      </c>
      <c r="J38" s="67" t="s">
        <v>121</v>
      </c>
      <c r="K38" s="80" t="s">
        <v>122</v>
      </c>
      <c r="L38" s="78" t="s">
        <v>84</v>
      </c>
      <c r="M38" s="75">
        <v>1</v>
      </c>
      <c r="N38" s="81">
        <f>52979/1.19</f>
        <v>44520.168067226892</v>
      </c>
      <c r="O38" s="59">
        <f t="shared" si="0"/>
        <v>44520.168067226892</v>
      </c>
    </row>
    <row r="39" spans="1:15" ht="14.45" customHeight="1" x14ac:dyDescent="0.25">
      <c r="A39" s="2"/>
      <c r="B39" s="2"/>
      <c r="C39" s="32"/>
      <c r="D39" s="33"/>
      <c r="E39" s="34"/>
      <c r="F39" s="35"/>
      <c r="G39" s="2"/>
      <c r="H39" s="2"/>
      <c r="J39" s="129" t="s">
        <v>123</v>
      </c>
      <c r="K39" s="82" t="s">
        <v>124</v>
      </c>
      <c r="L39" s="83" t="s">
        <v>84</v>
      </c>
      <c r="M39" s="83">
        <v>1</v>
      </c>
      <c r="N39" s="84">
        <v>60000</v>
      </c>
      <c r="O39" s="59">
        <f t="shared" si="0"/>
        <v>60000</v>
      </c>
    </row>
    <row r="40" spans="1:15" x14ac:dyDescent="0.25">
      <c r="A40" s="3" t="s">
        <v>46</v>
      </c>
      <c r="B40" s="2"/>
      <c r="C40" s="12" t="s">
        <v>47</v>
      </c>
      <c r="D40" s="29"/>
      <c r="E40" s="4"/>
      <c r="F40" s="4"/>
      <c r="G40" s="2"/>
      <c r="H40" s="2"/>
      <c r="J40" s="130"/>
      <c r="K40" s="85" t="s">
        <v>125</v>
      </c>
      <c r="L40" s="86" t="s">
        <v>101</v>
      </c>
      <c r="M40" s="86">
        <v>1</v>
      </c>
      <c r="N40" s="87">
        <v>750000</v>
      </c>
      <c r="O40" s="59">
        <f t="shared" si="0"/>
        <v>750000</v>
      </c>
    </row>
    <row r="41" spans="1:15" ht="22.5" x14ac:dyDescent="0.25">
      <c r="A41" s="2"/>
      <c r="B41" s="2"/>
      <c r="C41" s="13" t="s">
        <v>48</v>
      </c>
      <c r="D41" s="14" t="s">
        <v>25</v>
      </c>
      <c r="E41" s="15"/>
      <c r="F41" s="15"/>
      <c r="G41" s="16">
        <f t="shared" ref="G41:G52" si="2">+E41*F41</f>
        <v>0</v>
      </c>
      <c r="H41" s="2"/>
      <c r="J41" s="130"/>
      <c r="K41" s="85" t="s">
        <v>126</v>
      </c>
      <c r="L41" s="86" t="s">
        <v>84</v>
      </c>
      <c r="M41" s="86">
        <v>1</v>
      </c>
      <c r="N41" s="88">
        <v>300000</v>
      </c>
      <c r="O41" s="59">
        <f t="shared" si="0"/>
        <v>300000</v>
      </c>
    </row>
    <row r="42" spans="1:15" ht="22.5" x14ac:dyDescent="0.25">
      <c r="A42" s="2"/>
      <c r="B42" s="2"/>
      <c r="C42" s="13" t="s">
        <v>49</v>
      </c>
      <c r="D42" s="14" t="s">
        <v>25</v>
      </c>
      <c r="E42" s="15"/>
      <c r="F42" s="15"/>
      <c r="G42" s="16">
        <f t="shared" si="2"/>
        <v>0</v>
      </c>
      <c r="H42" s="2"/>
      <c r="J42" s="130"/>
      <c r="K42" s="89" t="s">
        <v>127</v>
      </c>
      <c r="L42" s="90" t="s">
        <v>84</v>
      </c>
      <c r="M42" s="91">
        <v>1</v>
      </c>
      <c r="N42" s="92">
        <v>30000</v>
      </c>
      <c r="O42" s="59">
        <f t="shared" si="0"/>
        <v>30000</v>
      </c>
    </row>
    <row r="43" spans="1:15" x14ac:dyDescent="0.25">
      <c r="A43" s="2"/>
      <c r="B43" s="2"/>
      <c r="C43" s="13" t="s">
        <v>50</v>
      </c>
      <c r="D43" s="14" t="s">
        <v>25</v>
      </c>
      <c r="E43" s="15"/>
      <c r="F43" s="15"/>
      <c r="G43" s="16">
        <f t="shared" si="2"/>
        <v>0</v>
      </c>
      <c r="H43" s="2"/>
      <c r="K43" s="93" t="s">
        <v>128</v>
      </c>
      <c r="L43" s="94"/>
      <c r="M43" s="94"/>
      <c r="N43" s="95"/>
      <c r="O43" s="96">
        <f>SUM(O7:O42)</f>
        <v>2693442.2100840337</v>
      </c>
    </row>
    <row r="44" spans="1:15" x14ac:dyDescent="0.25">
      <c r="A44" s="2"/>
      <c r="B44" s="2"/>
      <c r="C44" s="13" t="s">
        <v>51</v>
      </c>
      <c r="D44" s="14" t="s">
        <v>25</v>
      </c>
      <c r="E44" s="15"/>
      <c r="F44" s="15"/>
      <c r="G44" s="16">
        <f t="shared" si="2"/>
        <v>0</v>
      </c>
      <c r="H44" s="2"/>
      <c r="K44" s="97" t="s">
        <v>129</v>
      </c>
      <c r="L44" s="98" t="s">
        <v>130</v>
      </c>
      <c r="M44" s="99">
        <v>19</v>
      </c>
      <c r="N44" s="100">
        <f>+O43*M44/100</f>
        <v>511754.01991596638</v>
      </c>
      <c r="O44" s="100">
        <f>+N44</f>
        <v>511754.01991596638</v>
      </c>
    </row>
    <row r="45" spans="1:15" x14ac:dyDescent="0.25">
      <c r="A45" s="2"/>
      <c r="B45" s="2"/>
      <c r="C45" s="13" t="s">
        <v>52</v>
      </c>
      <c r="D45" s="14" t="s">
        <v>25</v>
      </c>
      <c r="E45" s="15"/>
      <c r="F45" s="15"/>
      <c r="G45" s="16">
        <f t="shared" si="2"/>
        <v>0</v>
      </c>
      <c r="H45" s="2"/>
      <c r="K45" s="97" t="s">
        <v>131</v>
      </c>
      <c r="L45" s="98"/>
      <c r="M45" s="99"/>
      <c r="N45" s="100"/>
      <c r="O45" s="100">
        <f>+O44+O43</f>
        <v>3205196.23</v>
      </c>
    </row>
    <row r="46" spans="1:15" x14ac:dyDescent="0.25">
      <c r="A46" s="2"/>
      <c r="B46" s="2"/>
      <c r="C46" s="13" t="s">
        <v>53</v>
      </c>
      <c r="D46" s="14" t="s">
        <v>25</v>
      </c>
      <c r="E46" s="15"/>
      <c r="F46" s="15"/>
      <c r="G46" s="16">
        <f t="shared" si="2"/>
        <v>0</v>
      </c>
      <c r="H46" s="2"/>
    </row>
    <row r="47" spans="1:15" x14ac:dyDescent="0.25">
      <c r="A47" s="2"/>
      <c r="B47" s="2"/>
      <c r="C47" s="13" t="s">
        <v>54</v>
      </c>
      <c r="D47" s="14" t="s">
        <v>25</v>
      </c>
      <c r="E47" s="15"/>
      <c r="F47" s="15"/>
      <c r="G47" s="16">
        <f t="shared" si="2"/>
        <v>0</v>
      </c>
      <c r="H47" s="2"/>
    </row>
    <row r="48" spans="1:15" x14ac:dyDescent="0.25">
      <c r="A48" s="2"/>
      <c r="B48" s="2"/>
      <c r="C48" s="13" t="s">
        <v>55</v>
      </c>
      <c r="D48" s="14" t="s">
        <v>25</v>
      </c>
      <c r="E48" s="15"/>
      <c r="F48" s="15"/>
      <c r="G48" s="16">
        <f t="shared" si="2"/>
        <v>0</v>
      </c>
      <c r="H48" s="2"/>
    </row>
    <row r="49" spans="1:8" x14ac:dyDescent="0.25">
      <c r="A49" s="2"/>
      <c r="B49" s="2"/>
      <c r="C49" s="13" t="s">
        <v>56</v>
      </c>
      <c r="D49" s="14" t="s">
        <v>25</v>
      </c>
      <c r="E49" s="15"/>
      <c r="F49" s="15"/>
      <c r="G49" s="16">
        <f t="shared" si="2"/>
        <v>0</v>
      </c>
      <c r="H49" s="2"/>
    </row>
    <row r="50" spans="1:8" x14ac:dyDescent="0.25">
      <c r="A50" s="2"/>
      <c r="B50" s="2"/>
      <c r="C50" s="13" t="s">
        <v>57</v>
      </c>
      <c r="D50" s="14" t="s">
        <v>25</v>
      </c>
      <c r="E50" s="15"/>
      <c r="F50" s="15"/>
      <c r="G50" s="16">
        <f t="shared" si="2"/>
        <v>0</v>
      </c>
      <c r="H50" s="2"/>
    </row>
    <row r="51" spans="1:8" x14ac:dyDescent="0.25">
      <c r="A51" s="2"/>
      <c r="B51" s="2"/>
      <c r="C51" s="13" t="s">
        <v>58</v>
      </c>
      <c r="D51" s="14" t="s">
        <v>25</v>
      </c>
      <c r="E51" s="15"/>
      <c r="F51" s="15"/>
      <c r="G51" s="16">
        <f t="shared" si="2"/>
        <v>0</v>
      </c>
      <c r="H51" s="2"/>
    </row>
    <row r="52" spans="1:8" x14ac:dyDescent="0.25">
      <c r="A52" s="2"/>
      <c r="B52" s="2"/>
      <c r="C52" s="13" t="s">
        <v>59</v>
      </c>
      <c r="D52" s="14" t="s">
        <v>18</v>
      </c>
      <c r="E52" s="15"/>
      <c r="F52" s="15"/>
      <c r="G52" s="16">
        <f t="shared" si="2"/>
        <v>0</v>
      </c>
      <c r="H52" s="2"/>
    </row>
    <row r="53" spans="1:8" ht="15.75" thickBot="1" x14ac:dyDescent="0.3">
      <c r="A53" s="2"/>
      <c r="B53" s="2"/>
      <c r="C53" s="22"/>
      <c r="D53" s="30"/>
      <c r="E53" s="24"/>
      <c r="F53" s="24"/>
      <c r="G53" s="31"/>
      <c r="H53" s="27">
        <f>SUM(G40:G53)</f>
        <v>0</v>
      </c>
    </row>
    <row r="54" spans="1:8" x14ac:dyDescent="0.25">
      <c r="A54" s="2"/>
      <c r="B54" s="2"/>
      <c r="C54" s="36"/>
      <c r="D54" s="37"/>
      <c r="E54" s="34"/>
      <c r="F54" s="35"/>
      <c r="G54" s="2"/>
      <c r="H54" s="2"/>
    </row>
    <row r="55" spans="1:8" ht="15.75" thickBot="1" x14ac:dyDescent="0.3">
      <c r="A55" s="2"/>
      <c r="B55" s="2"/>
      <c r="C55" s="2"/>
      <c r="D55" s="4"/>
      <c r="E55" s="4"/>
      <c r="F55" s="4"/>
      <c r="G55" s="2"/>
      <c r="H55" s="2"/>
    </row>
    <row r="56" spans="1:8" x14ac:dyDescent="0.25">
      <c r="A56" s="2"/>
      <c r="B56" s="38" t="s">
        <v>60</v>
      </c>
      <c r="C56" s="39"/>
      <c r="D56" s="40"/>
      <c r="E56" s="41"/>
      <c r="F56" s="42"/>
      <c r="G56" s="42">
        <f>SUM(G6:G53)</f>
        <v>0</v>
      </c>
      <c r="H56" s="2"/>
    </row>
    <row r="57" spans="1:8" x14ac:dyDescent="0.25">
      <c r="A57" s="2"/>
      <c r="B57" s="43" t="s">
        <v>61</v>
      </c>
      <c r="C57" s="44"/>
      <c r="D57" s="45"/>
      <c r="E57" s="46"/>
      <c r="F57" s="47"/>
      <c r="G57" s="47"/>
      <c r="H57" s="2"/>
    </row>
    <row r="58" spans="1:8" x14ac:dyDescent="0.25">
      <c r="A58" s="2"/>
      <c r="B58" s="43" t="s">
        <v>62</v>
      </c>
      <c r="C58" s="44"/>
      <c r="D58" s="48" t="e">
        <f>+G56/D57</f>
        <v>#DIV/0!</v>
      </c>
      <c r="E58" s="2"/>
      <c r="F58" s="2"/>
      <c r="G58" s="2"/>
      <c r="H58" s="2"/>
    </row>
    <row r="59" spans="1:8" x14ac:dyDescent="0.25">
      <c r="A59" s="2"/>
      <c r="B59" s="131" t="s">
        <v>63</v>
      </c>
      <c r="C59" s="131"/>
      <c r="D59" s="131"/>
      <c r="E59" s="131"/>
      <c r="F59" s="131"/>
      <c r="G59" s="131"/>
      <c r="H59" s="2"/>
    </row>
    <row r="60" spans="1:8" x14ac:dyDescent="0.25">
      <c r="A60" s="2"/>
      <c r="B60" s="2"/>
      <c r="C60" s="2"/>
      <c r="D60" s="2"/>
      <c r="E60" s="2"/>
      <c r="F60" s="2"/>
      <c r="G60" s="2"/>
      <c r="H60" s="2"/>
    </row>
    <row r="61" spans="1:8" x14ac:dyDescent="0.25">
      <c r="A61" s="2"/>
      <c r="B61" s="2"/>
      <c r="C61" s="2"/>
      <c r="D61" s="2"/>
      <c r="E61" s="2"/>
      <c r="F61" s="2"/>
      <c r="G61" s="2"/>
      <c r="H61" s="2"/>
    </row>
    <row r="62" spans="1:8" x14ac:dyDescent="0.25">
      <c r="A62" s="2"/>
      <c r="B62" s="2"/>
      <c r="C62" s="2"/>
      <c r="D62" s="2"/>
      <c r="E62" s="2"/>
      <c r="F62" s="2"/>
      <c r="G62" s="2"/>
      <c r="H62" s="2"/>
    </row>
    <row r="63" spans="1:8" x14ac:dyDescent="0.25">
      <c r="A63" s="2"/>
      <c r="B63" s="2"/>
      <c r="C63" s="2"/>
      <c r="D63" s="2"/>
      <c r="E63" s="2"/>
      <c r="F63" s="2"/>
      <c r="G63" s="2"/>
      <c r="H63" s="2"/>
    </row>
  </sheetData>
  <mergeCells count="11">
    <mergeCell ref="J39:J42"/>
    <mergeCell ref="B3:G3"/>
    <mergeCell ref="B59:G59"/>
    <mergeCell ref="L1:N1"/>
    <mergeCell ref="L2:N2"/>
    <mergeCell ref="L3:N3"/>
    <mergeCell ref="L4:N4"/>
    <mergeCell ref="J7:J23"/>
    <mergeCell ref="J25:J26"/>
    <mergeCell ref="J27:J29"/>
    <mergeCell ref="J32:J3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Presupuesto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Rayen</dc:creator>
  <cp:lastModifiedBy>Maria Veronica munoz munoz</cp:lastModifiedBy>
  <dcterms:created xsi:type="dcterms:W3CDTF">2020-08-05T13:31:14Z</dcterms:created>
  <dcterms:modified xsi:type="dcterms:W3CDTF">2020-10-02T14:41:31Z</dcterms:modified>
</cp:coreProperties>
</file>